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Stefane Medina Contadora\Formação em INSS de Obra\Anexos\"/>
    </mc:Choice>
  </mc:AlternateContent>
  <xr:revisionPtr revIDLastSave="0" documentId="13_ncr:1_{4A27BFBC-D287-4C1D-8CC1-91808638C15D}" xr6:coauthVersionLast="46" xr6:coauthVersionMax="47" xr10:uidLastSave="{00000000-0000-0000-0000-000000000000}"/>
  <bookViews>
    <workbookView xWindow="-108" yWindow="-108" windowWidth="23256" windowHeight="12576" tabRatio="746" xr2:uid="{00000000-000D-0000-FFFF-FFFF00000000}"/>
  </bookViews>
  <sheets>
    <sheet name="Aferição PF" sheetId="1" r:id="rId1"/>
    <sheet name="Aferição PJ" sheetId="4" r:id="rId2"/>
    <sheet name="% Usinados" sheetId="5" r:id="rId3"/>
    <sheet name="% Equivalência" sheetId="6" r:id="rId4"/>
  </sheets>
  <calcPr calcId="181029"/>
</workbook>
</file>

<file path=xl/calcChain.xml><?xml version="1.0" encoding="utf-8"?>
<calcChain xmlns="http://schemas.openxmlformats.org/spreadsheetml/2006/main">
  <c r="D13" i="4" l="1"/>
  <c r="B16" i="4" s="1"/>
  <c r="B24" i="4" l="1"/>
  <c r="D16" i="4"/>
  <c r="D17" i="4" s="1"/>
  <c r="E13" i="1"/>
  <c r="D19" i="4" l="1"/>
  <c r="D18" i="4"/>
  <c r="B17" i="1"/>
  <c r="C17" i="1" s="1"/>
  <c r="C19" i="1" l="1"/>
  <c r="D23" i="4"/>
  <c r="D21" i="4"/>
  <c r="D22" i="4"/>
  <c r="D20" i="4"/>
  <c r="E17" i="1"/>
  <c r="D24" i="4" l="1"/>
  <c r="E18" i="1"/>
  <c r="C23" i="1"/>
  <c r="C25" i="1"/>
  <c r="C21" i="1"/>
  <c r="B25" i="1" l="1"/>
  <c r="E19" i="1" s="1"/>
  <c r="E20" i="1" l="1"/>
  <c r="E22" i="1" s="1"/>
  <c r="E24" i="1" l="1"/>
  <c r="E23" i="1"/>
  <c r="E21" i="1"/>
  <c r="E25" i="1" l="1"/>
</calcChain>
</file>

<file path=xl/sharedStrings.xml><?xml version="1.0" encoding="utf-8"?>
<sst xmlns="http://schemas.openxmlformats.org/spreadsheetml/2006/main" count="86" uniqueCount="70">
  <si>
    <t xml:space="preserve">Área equilavente </t>
  </si>
  <si>
    <t>NÃO</t>
  </si>
  <si>
    <t>Área de Construção</t>
  </si>
  <si>
    <t>Percentual de Equivalência</t>
  </si>
  <si>
    <t>INSS Patronal 20%</t>
  </si>
  <si>
    <t>INSS Segurados 8%</t>
  </si>
  <si>
    <t>INSS RAT 3%</t>
  </si>
  <si>
    <t>INSS Terceiros 5,8%</t>
  </si>
  <si>
    <t>Até 100,00m² 20%</t>
  </si>
  <si>
    <t>FATOR SOCIAL</t>
  </si>
  <si>
    <t xml:space="preserve"> 100,01m² até 200m² 40%</t>
  </si>
  <si>
    <t>200,01m² até 300m² 55%</t>
  </si>
  <si>
    <t xml:space="preserve"> 300,01m² até 400m² 70%</t>
  </si>
  <si>
    <t xml:space="preserve"> 400,01m² 90%</t>
  </si>
  <si>
    <t xml:space="preserve">COD </t>
  </si>
  <si>
    <t xml:space="preserve">RMT 20% </t>
  </si>
  <si>
    <t>VAU</t>
  </si>
  <si>
    <t xml:space="preserve">Percentual Usinado </t>
  </si>
  <si>
    <t>Cálculo Usinados sobre COD</t>
  </si>
  <si>
    <t>Utilização de  Usinados</t>
  </si>
  <si>
    <t>RMT após Usinados</t>
  </si>
  <si>
    <t>Base de Cálculo do INSS - RMT:</t>
  </si>
  <si>
    <t>INSS NO SERO 36,8%:</t>
  </si>
  <si>
    <t>Redução devido Usinados</t>
  </si>
  <si>
    <t>COD</t>
  </si>
  <si>
    <t>RMT 20%</t>
  </si>
  <si>
    <t>UF</t>
  </si>
  <si>
    <t>RESIDENCIAL UNIFAMILIAR</t>
  </si>
  <si>
    <t>RESIDENCIAL MULTIFAMILIAR</t>
  </si>
  <si>
    <t>PROJETO DE INTERESSE SOCIAL</t>
  </si>
  <si>
    <t>COMERCIAL- SALAS E LOJAS</t>
  </si>
  <si>
    <t>GALPÃO INDUSTRIAL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</si>
  <si>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</si>
  <si>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</si>
  <si>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</si>
  <si>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</si>
  <si>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</si>
  <si>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</si>
  <si>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</si>
  <si>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</si>
  <si>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</si>
  <si>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</si>
  <si>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</si>
  <si>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</si>
  <si>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</si>
  <si>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</si>
  <si>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</si>
  <si>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</si>
  <si>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</si>
  <si>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</si>
  <si>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</si>
  <si>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</si>
  <si>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</si>
  <si>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</si>
  <si>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</si>
  <si>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</si>
  <si>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</si>
  <si>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</si>
  <si>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</si>
  <si>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SIMULAÇÃO SERO - PJ</t>
  </si>
  <si>
    <t>SIMULAÇÃO SERO - PF</t>
  </si>
  <si>
    <t>Unifamiliar ≤ 1.000 m²</t>
  </si>
  <si>
    <t>Unifamiliar ≥ 1.001 m²</t>
  </si>
  <si>
    <t>Multifamiliar ≤ 1.000 m²</t>
  </si>
  <si>
    <t xml:space="preserve">Multifamiliar ≥ 1.001 m² </t>
  </si>
  <si>
    <t xml:space="preserve">Comercial Salas e Lojas ≤ 3.000 m² </t>
  </si>
  <si>
    <t xml:space="preserve">Comercial Salas e Lojas ≥ 3.001 m² </t>
  </si>
  <si>
    <t>Galpão Industrial</t>
  </si>
  <si>
    <t>Casa Popular</t>
  </si>
  <si>
    <t>Conjunto Habitacional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</si>
</sst>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3" tint="-0.499984740745262"/>
      <name val="Arial"/>
      <family val="2"/>
    </font>
    <font>
      <b/>
      <u/>
      <sz val="14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u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Arial"/>
      <family val="2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0"/>
      <color theme="3" tint="-0.499984740745262"/>
      <name val="Arial"/>
      <family val="2"/>
    </font>
    <font>
      <b/>
      <sz val="11"/>
      <color theme="3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8" fillId="2" borderId="0" xfId="2" applyFont="1" applyFill="1" applyAlignment="1">
      <alignment vertical="center"/>
    </xf>
    <xf numFmtId="44" fontId="15" fillId="4" borderId="0" xfId="5" applyNumberFormat="1" applyFont="1" applyFill="1" applyBorder="1" applyAlignment="1">
      <alignment vertical="center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5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44" fontId="10" fillId="3" borderId="4" xfId="1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vertical="center"/>
    </xf>
    <xf numFmtId="0" fontId="13" fillId="3" borderId="9" xfId="3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4" fontId="10" fillId="3" borderId="9" xfId="0" applyNumberFormat="1" applyFont="1" applyFill="1" applyBorder="1" applyAlignment="1">
      <alignment horizontal="center" vertical="center"/>
    </xf>
    <xf numFmtId="10" fontId="10" fillId="3" borderId="9" xfId="0" applyNumberFormat="1" applyFont="1" applyFill="1" applyBorder="1" applyAlignment="1">
      <alignment horizontal="center" vertical="center"/>
    </xf>
    <xf numFmtId="0" fontId="13" fillId="2" borderId="8" xfId="3" applyFont="1" applyFill="1" applyBorder="1" applyAlignment="1">
      <alignment vertical="center"/>
    </xf>
    <xf numFmtId="4" fontId="10" fillId="2" borderId="9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10" fontId="10" fillId="2" borderId="9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9" xfId="0" applyFont="1" applyFill="1" applyBorder="1" applyAlignment="1">
      <alignment vertical="center"/>
    </xf>
    <xf numFmtId="44" fontId="15" fillId="2" borderId="8" xfId="0" applyNumberFormat="1" applyFont="1" applyFill="1" applyBorder="1" applyAlignment="1">
      <alignment vertical="center"/>
    </xf>
    <xf numFmtId="44" fontId="15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44" fontId="12" fillId="2" borderId="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4" fontId="15" fillId="2" borderId="8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right" vertical="center"/>
    </xf>
    <xf numFmtId="44" fontId="10" fillId="2" borderId="9" xfId="0" applyNumberFormat="1" applyFont="1" applyFill="1" applyBorder="1" applyAlignment="1">
      <alignment vertical="center"/>
    </xf>
    <xf numFmtId="44" fontId="12" fillId="2" borderId="9" xfId="1" applyFont="1" applyFill="1" applyBorder="1" applyAlignment="1">
      <alignment vertical="center"/>
    </xf>
    <xf numFmtId="44" fontId="16" fillId="2" borderId="9" xfId="1" applyFont="1" applyFill="1" applyBorder="1" applyAlignment="1" applyProtection="1">
      <alignment vertical="center"/>
    </xf>
    <xf numFmtId="44" fontId="17" fillId="2" borderId="5" xfId="0" applyNumberFormat="1" applyFont="1" applyFill="1" applyBorder="1" applyAlignment="1">
      <alignment vertical="center"/>
    </xf>
    <xf numFmtId="44" fontId="15" fillId="4" borderId="6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right" vertical="center"/>
    </xf>
    <xf numFmtId="44" fontId="8" fillId="6" borderId="7" xfId="1" applyFont="1" applyFill="1" applyBorder="1" applyAlignment="1" applyProtection="1">
      <alignment vertical="center"/>
    </xf>
    <xf numFmtId="0" fontId="9" fillId="2" borderId="8" xfId="0" applyFont="1" applyFill="1" applyBorder="1" applyAlignment="1">
      <alignment horizontal="center" vertical="center"/>
    </xf>
    <xf numFmtId="44" fontId="5" fillId="3" borderId="9" xfId="1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10" fontId="5" fillId="3" borderId="9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9" xfId="0" applyFill="1" applyBorder="1" applyAlignment="1">
      <alignment horizontal="center"/>
    </xf>
    <xf numFmtId="44" fontId="4" fillId="2" borderId="8" xfId="0" applyNumberFormat="1" applyFont="1" applyFill="1" applyBorder="1"/>
    <xf numFmtId="44" fontId="3" fillId="2" borderId="9" xfId="0" applyNumberFormat="1" applyFont="1" applyFill="1" applyBorder="1" applyAlignment="1">
      <alignment horizontal="center"/>
    </xf>
    <xf numFmtId="4" fontId="4" fillId="2" borderId="8" xfId="0" applyNumberFormat="1" applyFont="1" applyFill="1" applyBorder="1"/>
    <xf numFmtId="0" fontId="0" fillId="2" borderId="8" xfId="0" applyFill="1" applyBorder="1"/>
    <xf numFmtId="44" fontId="5" fillId="2" borderId="9" xfId="0" applyNumberFormat="1" applyFont="1" applyFill="1" applyBorder="1" applyAlignment="1">
      <alignment horizontal="center"/>
    </xf>
    <xf numFmtId="44" fontId="0" fillId="2" borderId="9" xfId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44" fontId="2" fillId="2" borderId="9" xfId="1" applyFont="1" applyFill="1" applyBorder="1" applyAlignment="1" applyProtection="1">
      <alignment horizontal="center"/>
    </xf>
    <xf numFmtId="44" fontId="3" fillId="2" borderId="5" xfId="0" applyNumberFormat="1" applyFont="1" applyFill="1" applyBorder="1"/>
    <xf numFmtId="44" fontId="6" fillId="2" borderId="7" xfId="1" applyFont="1" applyFill="1" applyBorder="1" applyAlignment="1" applyProtection="1">
      <alignment horizontal="center"/>
    </xf>
    <xf numFmtId="0" fontId="10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right" vertical="center"/>
    </xf>
    <xf numFmtId="0" fontId="0" fillId="0" borderId="0" xfId="0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9" fontId="0" fillId="0" borderId="0" xfId="0" applyNumberFormat="1"/>
  </cellXfs>
  <cellStyles count="6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orcentagem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891540</xdr:colOff>
      <xdr:row>1</xdr:row>
      <xdr:rowOff>7620</xdr:rowOff>
    </xdr:from>
    <xdr:to>
      <xdr:col>3</xdr:col>
      <xdr:colOff>1219200</xdr:colOff>
      <xdr:row>5</xdr:row>
      <xdr:rowOff>139013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4009A0-4C0D-4EC0-8640-CDEA4EA85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" t="29215" r="392" b="28530"/>
        <a:stretch/>
      </xdr:blipFill>
      <xdr:spPr>
        <a:xfrm>
          <a:off x="2308860" y="190500"/>
          <a:ext cx="2042160" cy="86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0</xdr:rowOff>
    </xdr:from>
    <xdr:to>
      <xdr:col>2</xdr:col>
      <xdr:colOff>2186940</xdr:colOff>
      <xdr:row>5</xdr:row>
      <xdr:rowOff>131393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64ABE5B-C48B-453D-83A0-6ABC03D50C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" t="29215" r="392" b="28530"/>
        <a:stretch/>
      </xdr:blipFill>
      <xdr:spPr>
        <a:xfrm>
          <a:off x="1821180" y="0"/>
          <a:ext cx="2042160" cy="86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6"/>
  <sheetViews>
    <sheetView showGridLines="0" tabSelected="1" zoomScaleNormal="100" workbookViewId="0">
      <selection activeCell="I15" sqref="I15"/>
    </sheetView>
  </sheetViews>
  <sheetFormatPr defaultColWidth="9.109375" defaultRowHeight="14.4" x14ac:dyDescent="0.3"/>
  <cols>
    <col min="1" max="1" width="3.6640625" customWidth="1"/>
    <col min="2" max="2" width="17" bestFit="1" customWidth="1"/>
    <col min="3" max="3" width="25" bestFit="1" customWidth="1"/>
    <col min="4" max="4" width="30.77734375" customWidth="1"/>
    <col min="5" max="5" width="20.109375" bestFit="1" customWidth="1"/>
  </cols>
  <sheetData>
    <row r="2" spans="2:7" x14ac:dyDescent="0.3">
      <c r="B2" s="68"/>
      <c r="C2" s="68"/>
      <c r="D2" s="68"/>
      <c r="E2" s="68"/>
    </row>
    <row r="3" spans="2:7" x14ac:dyDescent="0.3">
      <c r="B3" s="68"/>
      <c r="C3" s="68"/>
      <c r="D3" s="68"/>
      <c r="E3" s="68"/>
    </row>
    <row r="4" spans="2:7" x14ac:dyDescent="0.3">
      <c r="B4" s="68"/>
      <c r="C4" s="68"/>
      <c r="D4" s="68"/>
      <c r="E4" s="68"/>
    </row>
    <row r="5" spans="2:7" x14ac:dyDescent="0.3">
      <c r="B5" s="68"/>
      <c r="C5" s="68"/>
      <c r="D5" s="68"/>
      <c r="E5" s="68"/>
    </row>
    <row r="6" spans="2:7" ht="15" thickBot="1" x14ac:dyDescent="0.35">
      <c r="B6" s="68"/>
      <c r="C6" s="68"/>
      <c r="D6" s="68"/>
      <c r="E6" s="68"/>
    </row>
    <row r="7" spans="2:7" ht="14.4" customHeight="1" x14ac:dyDescent="0.3">
      <c r="B7" s="69" t="s">
        <v>60</v>
      </c>
      <c r="C7" s="70"/>
      <c r="D7" s="70"/>
      <c r="E7" s="71"/>
    </row>
    <row r="8" spans="2:7" ht="17.399999999999999" customHeight="1" thickBot="1" x14ac:dyDescent="0.35">
      <c r="B8" s="72"/>
      <c r="C8" s="73"/>
      <c r="D8" s="73"/>
      <c r="E8" s="74"/>
    </row>
    <row r="9" spans="2:7" ht="18" x14ac:dyDescent="0.3">
      <c r="B9" s="14"/>
      <c r="C9" s="15"/>
      <c r="D9" s="16" t="s">
        <v>16</v>
      </c>
      <c r="E9" s="17"/>
      <c r="F9" s="3"/>
      <c r="G9" s="3"/>
    </row>
    <row r="10" spans="2:7" ht="18" x14ac:dyDescent="0.3">
      <c r="B10" s="18"/>
      <c r="C10" s="67" t="s">
        <v>19</v>
      </c>
      <c r="D10" s="67"/>
      <c r="E10" s="19" t="s">
        <v>1</v>
      </c>
      <c r="F10" s="3"/>
      <c r="G10" s="3"/>
    </row>
    <row r="11" spans="2:7" ht="18" x14ac:dyDescent="0.3">
      <c r="B11" s="20"/>
      <c r="C11" s="66" t="s">
        <v>2</v>
      </c>
      <c r="D11" s="66"/>
      <c r="E11" s="22"/>
      <c r="F11" s="3"/>
      <c r="G11" s="3"/>
    </row>
    <row r="12" spans="2:7" ht="18" x14ac:dyDescent="0.3">
      <c r="B12" s="20"/>
      <c r="C12" s="67" t="s">
        <v>3</v>
      </c>
      <c r="D12" s="67"/>
      <c r="E12" s="23">
        <v>0.89</v>
      </c>
      <c r="F12" s="3"/>
      <c r="G12" s="3"/>
    </row>
    <row r="13" spans="2:7" ht="18" x14ac:dyDescent="0.3">
      <c r="B13" s="24"/>
      <c r="C13" s="67" t="s">
        <v>0</v>
      </c>
      <c r="D13" s="67"/>
      <c r="E13" s="25">
        <f>ROUND((E11*E12),2)</f>
        <v>0</v>
      </c>
      <c r="F13" s="3"/>
      <c r="G13" s="3"/>
    </row>
    <row r="14" spans="2:7" ht="18" x14ac:dyDescent="0.3">
      <c r="B14" s="20"/>
      <c r="C14" s="66" t="s">
        <v>17</v>
      </c>
      <c r="D14" s="66"/>
      <c r="E14" s="23"/>
      <c r="F14" s="3"/>
      <c r="G14" s="3"/>
    </row>
    <row r="15" spans="2:7" ht="18.600000000000001" customHeight="1" x14ac:dyDescent="0.3">
      <c r="B15" s="26"/>
      <c r="C15" s="27" t="s">
        <v>9</v>
      </c>
      <c r="D15" s="21"/>
      <c r="E15" s="28"/>
      <c r="F15" s="3"/>
      <c r="G15" s="3"/>
    </row>
    <row r="16" spans="2:7" ht="15.6" x14ac:dyDescent="0.3">
      <c r="B16" s="29" t="s">
        <v>14</v>
      </c>
      <c r="C16" s="30" t="s">
        <v>8</v>
      </c>
      <c r="D16" s="31"/>
      <c r="E16" s="32"/>
    </row>
    <row r="17" spans="2:5" ht="15.6" x14ac:dyDescent="0.3">
      <c r="B17" s="33">
        <f>(E9*E13)</f>
        <v>0</v>
      </c>
      <c r="C17" s="34">
        <f>IF(E11&lt;=100,B17*0.2,0)</f>
        <v>0</v>
      </c>
      <c r="D17" s="35" t="s">
        <v>18</v>
      </c>
      <c r="E17" s="36">
        <f>IF(E10="SIM",(B17*E14),0)</f>
        <v>0</v>
      </c>
    </row>
    <row r="18" spans="2:5" ht="15.75" customHeight="1" x14ac:dyDescent="0.3">
      <c r="B18" s="37"/>
      <c r="C18" s="30" t="s">
        <v>10</v>
      </c>
      <c r="D18" s="35" t="s">
        <v>23</v>
      </c>
      <c r="E18" s="36">
        <f>(E17*5%)</f>
        <v>0</v>
      </c>
    </row>
    <row r="19" spans="2:5" ht="15.6" x14ac:dyDescent="0.3">
      <c r="B19" s="38"/>
      <c r="C19" s="7">
        <f>IF(AND(E11&gt;100,E11&lt;=200),B17*0.4,0)</f>
        <v>0</v>
      </c>
      <c r="D19" s="35" t="s">
        <v>20</v>
      </c>
      <c r="E19" s="36">
        <f>(B25-E18)</f>
        <v>0</v>
      </c>
    </row>
    <row r="20" spans="2:5" ht="15" customHeight="1" x14ac:dyDescent="0.3">
      <c r="B20" s="20"/>
      <c r="C20" s="30" t="s">
        <v>11</v>
      </c>
      <c r="D20" s="39" t="s">
        <v>21</v>
      </c>
      <c r="E20" s="40">
        <f>(B25-E18)</f>
        <v>0</v>
      </c>
    </row>
    <row r="21" spans="2:5" ht="15.6" x14ac:dyDescent="0.3">
      <c r="B21" s="20"/>
      <c r="C21" s="7">
        <f>IF(AND(E11&gt;200,E11&lt;=300),B17*0.55,0)</f>
        <v>0</v>
      </c>
      <c r="D21" s="35" t="s">
        <v>4</v>
      </c>
      <c r="E21" s="41">
        <f>E20*20%</f>
        <v>0</v>
      </c>
    </row>
    <row r="22" spans="2:5" ht="16.5" customHeight="1" x14ac:dyDescent="0.3">
      <c r="B22" s="20"/>
      <c r="C22" s="30" t="s">
        <v>12</v>
      </c>
      <c r="D22" s="35" t="s">
        <v>5</v>
      </c>
      <c r="E22" s="41">
        <f>+E20*8%</f>
        <v>0</v>
      </c>
    </row>
    <row r="23" spans="2:5" ht="15.6" x14ac:dyDescent="0.3">
      <c r="B23" s="26"/>
      <c r="C23" s="34">
        <f>IF(AND(E11&gt;300,E11&lt;=400),B17*0.7,0)</f>
        <v>0</v>
      </c>
      <c r="D23" s="35" t="s">
        <v>6</v>
      </c>
      <c r="E23" s="41">
        <f>+E20*3%</f>
        <v>0</v>
      </c>
    </row>
    <row r="24" spans="2:5" ht="15.6" x14ac:dyDescent="0.3">
      <c r="B24" s="29" t="s">
        <v>15</v>
      </c>
      <c r="C24" s="30" t="s">
        <v>13</v>
      </c>
      <c r="D24" s="35" t="s">
        <v>7</v>
      </c>
      <c r="E24" s="42">
        <f>+E20*5.8%</f>
        <v>0</v>
      </c>
    </row>
    <row r="25" spans="2:5" ht="18" thickBot="1" x14ac:dyDescent="0.35">
      <c r="B25" s="43">
        <f>(C17*0.2)+(C19*0.2)+(C21*0.2)+(C23*0.2)+(C25*0.2)</f>
        <v>0</v>
      </c>
      <c r="C25" s="44">
        <f>IF(E11&gt;400,B17*0.9,0)</f>
        <v>0</v>
      </c>
      <c r="D25" s="45" t="s">
        <v>22</v>
      </c>
      <c r="E25" s="46">
        <f>SUM(E21:E24)</f>
        <v>0</v>
      </c>
    </row>
    <row r="26" spans="2:5" x14ac:dyDescent="0.3">
      <c r="C26" s="2"/>
    </row>
  </sheetData>
  <mergeCells count="7">
    <mergeCell ref="C14:D14"/>
    <mergeCell ref="C12:D12"/>
    <mergeCell ref="B2:E6"/>
    <mergeCell ref="C11:D11"/>
    <mergeCell ref="C10:D10"/>
    <mergeCell ref="C13:D13"/>
    <mergeCell ref="B7:E8"/>
  </mergeCells>
  <dataValidations count="1">
    <dataValidation type="list" allowBlank="1" showInputMessage="1" showErrorMessage="1" sqref="E10" xr:uid="{00000000-0002-0000-0000-000000000000}">
      <formula1>"SIM,NÃO"</formula1>
    </dataValidation>
  </dataValidations>
  <pageMargins left="0.51181102362204722" right="0.31496062992125984" top="0.39370078740157483" bottom="0.39370078740157483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4"/>
  <sheetViews>
    <sheetView showGridLines="0" workbookViewId="0">
      <selection activeCell="G14" sqref="G14"/>
    </sheetView>
  </sheetViews>
  <sheetFormatPr defaultColWidth="9.109375" defaultRowHeight="14.4" x14ac:dyDescent="0.3"/>
  <cols>
    <col min="2" max="2" width="17" bestFit="1" customWidth="1"/>
    <col min="3" max="3" width="34.33203125" customWidth="1"/>
    <col min="4" max="4" width="20.109375" style="1" bestFit="1" customWidth="1"/>
  </cols>
  <sheetData>
    <row r="2" spans="2:5" x14ac:dyDescent="0.3">
      <c r="B2" s="68"/>
      <c r="C2" s="68"/>
      <c r="D2" s="68"/>
    </row>
    <row r="3" spans="2:5" x14ac:dyDescent="0.3">
      <c r="B3" s="68"/>
      <c r="C3" s="68"/>
      <c r="D3" s="68"/>
    </row>
    <row r="4" spans="2:5" x14ac:dyDescent="0.3">
      <c r="B4" s="68"/>
      <c r="C4" s="68"/>
      <c r="D4" s="68"/>
    </row>
    <row r="5" spans="2:5" x14ac:dyDescent="0.3">
      <c r="B5" s="68"/>
      <c r="C5" s="68"/>
      <c r="D5" s="68"/>
    </row>
    <row r="6" spans="2:5" ht="15" thickBot="1" x14ac:dyDescent="0.35">
      <c r="B6" s="68"/>
      <c r="C6" s="68"/>
      <c r="D6" s="68"/>
    </row>
    <row r="7" spans="2:5" ht="14.4" customHeight="1" x14ac:dyDescent="0.3">
      <c r="B7" s="69" t="s">
        <v>59</v>
      </c>
      <c r="C7" s="70"/>
      <c r="D7" s="71"/>
      <c r="E7" s="6"/>
    </row>
    <row r="8" spans="2:5" ht="14.4" customHeight="1" thickBot="1" x14ac:dyDescent="0.35">
      <c r="B8" s="72"/>
      <c r="C8" s="73"/>
      <c r="D8" s="74"/>
      <c r="E8" s="6"/>
    </row>
    <row r="9" spans="2:5" ht="14.4" customHeight="1" x14ac:dyDescent="0.35">
      <c r="B9" s="47"/>
      <c r="C9" s="21" t="s">
        <v>16</v>
      </c>
      <c r="D9" s="48"/>
      <c r="E9" s="4"/>
    </row>
    <row r="10" spans="2:5" ht="18" x14ac:dyDescent="0.3">
      <c r="B10" s="75" t="s">
        <v>19</v>
      </c>
      <c r="C10" s="67"/>
      <c r="D10" s="49" t="s">
        <v>1</v>
      </c>
      <c r="E10" s="4"/>
    </row>
    <row r="11" spans="2:5" ht="18" x14ac:dyDescent="0.35">
      <c r="B11" s="76" t="s">
        <v>2</v>
      </c>
      <c r="C11" s="66"/>
      <c r="D11" s="50"/>
      <c r="E11" s="4"/>
    </row>
    <row r="12" spans="2:5" ht="18" x14ac:dyDescent="0.35">
      <c r="B12" s="75" t="s">
        <v>3</v>
      </c>
      <c r="C12" s="67"/>
      <c r="D12" s="51">
        <v>0.89</v>
      </c>
      <c r="E12" s="4"/>
    </row>
    <row r="13" spans="2:5" ht="18" x14ac:dyDescent="0.35">
      <c r="B13" s="75" t="s">
        <v>0</v>
      </c>
      <c r="C13" s="67"/>
      <c r="D13" s="52">
        <f>ROUND((D11*D12),2)</f>
        <v>0</v>
      </c>
      <c r="E13" s="4"/>
    </row>
    <row r="14" spans="2:5" ht="18" x14ac:dyDescent="0.35">
      <c r="B14" s="76" t="s">
        <v>17</v>
      </c>
      <c r="C14" s="66"/>
      <c r="D14" s="51"/>
      <c r="E14" s="4"/>
    </row>
    <row r="15" spans="2:5" ht="15.6" x14ac:dyDescent="0.3">
      <c r="B15" s="53" t="s">
        <v>24</v>
      </c>
      <c r="C15" s="54"/>
      <c r="D15" s="55"/>
      <c r="E15" s="4"/>
    </row>
    <row r="16" spans="2:5" ht="15.6" x14ac:dyDescent="0.3">
      <c r="B16" s="56">
        <f>(D9*D13)</f>
        <v>0</v>
      </c>
      <c r="C16" s="35" t="s">
        <v>18</v>
      </c>
      <c r="D16" s="57">
        <f>IF(D10="SIM",(B16*D14),0)</f>
        <v>0</v>
      </c>
      <c r="E16" s="5"/>
    </row>
    <row r="17" spans="2:5" ht="15.6" x14ac:dyDescent="0.3">
      <c r="B17" s="53"/>
      <c r="C17" s="35" t="s">
        <v>23</v>
      </c>
      <c r="D17" s="57">
        <f>(D16*5%)</f>
        <v>0</v>
      </c>
      <c r="E17" s="4"/>
    </row>
    <row r="18" spans="2:5" ht="15.6" x14ac:dyDescent="0.3">
      <c r="B18" s="58"/>
      <c r="C18" s="35" t="s">
        <v>20</v>
      </c>
      <c r="D18" s="57">
        <f>(B24-D17)</f>
        <v>0</v>
      </c>
      <c r="E18" s="4"/>
    </row>
    <row r="19" spans="2:5" ht="18" x14ac:dyDescent="0.35">
      <c r="B19" s="59"/>
      <c r="C19" s="39" t="s">
        <v>21</v>
      </c>
      <c r="D19" s="60">
        <f>(B24-D17)</f>
        <v>0</v>
      </c>
      <c r="E19" s="4"/>
    </row>
    <row r="20" spans="2:5" x14ac:dyDescent="0.3">
      <c r="B20" s="59"/>
      <c r="C20" s="35" t="s">
        <v>4</v>
      </c>
      <c r="D20" s="61">
        <f>D19*20%</f>
        <v>0</v>
      </c>
      <c r="E20" s="4"/>
    </row>
    <row r="21" spans="2:5" x14ac:dyDescent="0.3">
      <c r="B21" s="59"/>
      <c r="C21" s="35" t="s">
        <v>5</v>
      </c>
      <c r="D21" s="61">
        <f>+D19*8%</f>
        <v>0</v>
      </c>
      <c r="E21" s="4"/>
    </row>
    <row r="22" spans="2:5" x14ac:dyDescent="0.3">
      <c r="B22" s="59"/>
      <c r="C22" s="35" t="s">
        <v>6</v>
      </c>
      <c r="D22" s="61">
        <f>+D19*3%</f>
        <v>0</v>
      </c>
      <c r="E22" s="4"/>
    </row>
    <row r="23" spans="2:5" x14ac:dyDescent="0.3">
      <c r="B23" s="62" t="s">
        <v>25</v>
      </c>
      <c r="C23" s="35" t="s">
        <v>7</v>
      </c>
      <c r="D23" s="63">
        <f>+D19*5.8%</f>
        <v>0</v>
      </c>
      <c r="E23" s="4"/>
    </row>
    <row r="24" spans="2:5" ht="18" thickBot="1" x14ac:dyDescent="0.35">
      <c r="B24" s="64">
        <f>(B16*0.2)</f>
        <v>0</v>
      </c>
      <c r="C24" s="45" t="s">
        <v>22</v>
      </c>
      <c r="D24" s="65">
        <f>SUM(D20:D23)</f>
        <v>0</v>
      </c>
      <c r="E24" s="4"/>
    </row>
  </sheetData>
  <mergeCells count="7">
    <mergeCell ref="B13:C13"/>
    <mergeCell ref="B14:C14"/>
    <mergeCell ref="B7:D8"/>
    <mergeCell ref="B2:D6"/>
    <mergeCell ref="B10:C10"/>
    <mergeCell ref="B11:C11"/>
    <mergeCell ref="B12:C12"/>
  </mergeCells>
  <dataValidations count="1">
    <dataValidation type="list" allowBlank="1" showInputMessage="1" showErrorMessage="1" sqref="D10" xr:uid="{00000000-0002-0000-0200-000000000000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7056-F217-4BB9-9A5A-4EB8252603EF}">
  <dimension ref="B2:G29"/>
  <sheetViews>
    <sheetView showGridLines="0" zoomScale="90" zoomScaleNormal="90" workbookViewId="0">
      <selection activeCell="J26" sqref="J26"/>
    </sheetView>
  </sheetViews>
  <sheetFormatPr defaultRowHeight="14.4" x14ac:dyDescent="0.3"/>
  <cols>
    <col min="1" max="1" width="3.5546875" customWidth="1"/>
    <col min="2" max="2" width="3.88671875" bestFit="1" customWidth="1"/>
    <col min="3" max="7" width="17.77734375" customWidth="1"/>
  </cols>
  <sheetData>
    <row r="2" spans="2:7" ht="41.4" customHeight="1" x14ac:dyDescent="0.3">
      <c r="B2" s="11" t="s">
        <v>26</v>
      </c>
      <c r="C2" s="12" t="s">
        <v>27</v>
      </c>
      <c r="D2" s="12" t="s">
        <v>28</v>
      </c>
      <c r="E2" s="12" t="s">
        <v>29</v>
      </c>
      <c r="F2" s="12" t="s">
        <v>30</v>
      </c>
      <c r="G2" s="12" t="s">
        <v>31</v>
      </c>
    </row>
    <row r="3" spans="2:7" x14ac:dyDescent="0.3">
      <c r="B3" s="13" t="s">
        <v>32</v>
      </c>
      <c r="C3" s="8">
        <v>7.4300000000000005E-2</v>
      </c>
      <c r="D3" s="9">
        <v>9.6100000000000005E-2</v>
      </c>
      <c r="E3" s="9">
        <v>4.6899999999999997E-2</v>
      </c>
      <c r="F3" s="9">
        <v>0.1333</v>
      </c>
      <c r="G3" s="9">
        <v>4.5199999999999997E-2</v>
      </c>
    </row>
    <row r="4" spans="2:7" x14ac:dyDescent="0.3">
      <c r="B4" s="13" t="s">
        <v>33</v>
      </c>
      <c r="C4" s="10">
        <v>6.1100000000000002E-2</v>
      </c>
      <c r="D4" s="9">
        <v>8.1199999999999994E-2</v>
      </c>
      <c r="E4" s="9">
        <v>3.9800000000000002E-2</v>
      </c>
      <c r="F4" s="9">
        <v>0.1135</v>
      </c>
      <c r="G4" s="9">
        <v>3.8199999999999998E-2</v>
      </c>
    </row>
    <row r="5" spans="2:7" x14ac:dyDescent="0.3">
      <c r="B5" s="13" t="s">
        <v>34</v>
      </c>
      <c r="C5" s="10">
        <v>7.4300000000000005E-2</v>
      </c>
      <c r="D5" s="9">
        <v>9.6100000000000005E-2</v>
      </c>
      <c r="E5" s="9">
        <v>4.6899999999999997E-2</v>
      </c>
      <c r="F5" s="9">
        <v>0.1333</v>
      </c>
      <c r="G5" s="9">
        <v>4.5199999999999997E-2</v>
      </c>
    </row>
    <row r="6" spans="2:7" x14ac:dyDescent="0.3">
      <c r="B6" s="13" t="s">
        <v>35</v>
      </c>
      <c r="C6" s="10">
        <v>7.4800000000000005E-2</v>
      </c>
      <c r="D6" s="9">
        <v>9.4100000000000003E-2</v>
      </c>
      <c r="E6" s="9">
        <v>4.8800000000000003E-2</v>
      </c>
      <c r="F6" s="9">
        <v>0.1293</v>
      </c>
      <c r="G6" s="9">
        <v>4.3799999999999999E-2</v>
      </c>
    </row>
    <row r="7" spans="2:7" x14ac:dyDescent="0.3">
      <c r="B7" s="13" t="s">
        <v>36</v>
      </c>
      <c r="C7" s="10">
        <v>5.5300000000000002E-2</v>
      </c>
      <c r="D7" s="9">
        <v>7.46E-2</v>
      </c>
      <c r="E7" s="9">
        <v>3.73E-2</v>
      </c>
      <c r="F7" s="9">
        <v>0.1031</v>
      </c>
      <c r="G7" s="9">
        <v>3.6200000000000003E-2</v>
      </c>
    </row>
    <row r="8" spans="2:7" x14ac:dyDescent="0.3">
      <c r="B8" s="13" t="s">
        <v>37</v>
      </c>
      <c r="C8" s="10">
        <v>5.7200000000000001E-2</v>
      </c>
      <c r="D8" s="9">
        <v>7.6899999999999996E-2</v>
      </c>
      <c r="E8" s="9">
        <v>3.6999999999999998E-2</v>
      </c>
      <c r="F8" s="9">
        <v>0.1069</v>
      </c>
      <c r="G8" s="9">
        <v>3.44E-2</v>
      </c>
    </row>
    <row r="9" spans="2:7" x14ac:dyDescent="0.3">
      <c r="B9" s="13" t="s">
        <v>38</v>
      </c>
      <c r="C9" s="10">
        <v>5.2400000000000002E-2</v>
      </c>
      <c r="D9" s="9">
        <v>7.0599999999999996E-2</v>
      </c>
      <c r="E9" s="9">
        <v>3.5299999999999998E-2</v>
      </c>
      <c r="F9" s="9">
        <v>9.6199999999999994E-2</v>
      </c>
      <c r="G9" s="9">
        <v>3.4299999999999997E-2</v>
      </c>
    </row>
    <row r="10" spans="2:7" x14ac:dyDescent="0.3">
      <c r="B10" s="13" t="s">
        <v>39</v>
      </c>
      <c r="C10" s="10">
        <v>5.1499999999999997E-2</v>
      </c>
      <c r="D10" s="9">
        <v>6.8500000000000005E-2</v>
      </c>
      <c r="E10" s="9">
        <v>3.3300000000000003E-2</v>
      </c>
      <c r="F10" s="9">
        <v>9.4500000000000001E-2</v>
      </c>
      <c r="G10" s="9">
        <v>3.2599999999999997E-2</v>
      </c>
    </row>
    <row r="11" spans="2:7" x14ac:dyDescent="0.3">
      <c r="B11" s="13" t="s">
        <v>40</v>
      </c>
      <c r="C11" s="10">
        <v>5.79E-2</v>
      </c>
      <c r="D11" s="9">
        <v>7.6200000000000004E-2</v>
      </c>
      <c r="E11" s="9">
        <v>3.8800000000000001E-2</v>
      </c>
      <c r="F11" s="9">
        <v>0.1027</v>
      </c>
      <c r="G11" s="9">
        <v>3.5999999999999997E-2</v>
      </c>
    </row>
    <row r="12" spans="2:7" x14ac:dyDescent="0.3">
      <c r="B12" s="13" t="s">
        <v>41</v>
      </c>
      <c r="C12" s="10">
        <v>6.9400000000000003E-2</v>
      </c>
      <c r="D12" s="9">
        <v>8.7300000000000003E-2</v>
      </c>
      <c r="E12" s="9">
        <v>4.1799999999999997E-2</v>
      </c>
      <c r="F12" s="9">
        <v>0.1206</v>
      </c>
      <c r="G12" s="9">
        <v>4.07E-2</v>
      </c>
    </row>
    <row r="13" spans="2:7" x14ac:dyDescent="0.3">
      <c r="B13" s="13" t="s">
        <v>42</v>
      </c>
      <c r="C13" s="10">
        <v>4.6800000000000001E-2</v>
      </c>
      <c r="D13" s="9">
        <v>6.2199999999999998E-2</v>
      </c>
      <c r="E13" s="9">
        <v>3.15E-2</v>
      </c>
      <c r="F13" s="9">
        <v>8.6599999999999996E-2</v>
      </c>
      <c r="G13" s="9">
        <v>3.0499999999999999E-2</v>
      </c>
    </row>
    <row r="14" spans="2:7" x14ac:dyDescent="0.3">
      <c r="B14" s="13" t="s">
        <v>43</v>
      </c>
      <c r="C14" s="10">
        <v>6.7400000000000002E-2</v>
      </c>
      <c r="D14" s="9">
        <v>8.7400000000000005E-2</v>
      </c>
      <c r="E14" s="9">
        <v>4.3400000000000001E-2</v>
      </c>
      <c r="F14" s="9">
        <v>0.122</v>
      </c>
      <c r="G14" s="9">
        <v>4.2799999999999998E-2</v>
      </c>
    </row>
    <row r="15" spans="2:7" x14ac:dyDescent="0.3">
      <c r="B15" s="13" t="s">
        <v>44</v>
      </c>
      <c r="C15" s="10">
        <v>6.2199999999999998E-2</v>
      </c>
      <c r="D15" s="9">
        <v>8.0100000000000005E-2</v>
      </c>
      <c r="E15" s="9">
        <v>4.02E-2</v>
      </c>
      <c r="F15" s="9">
        <v>0.1096</v>
      </c>
      <c r="G15" s="9">
        <v>3.8899999999999997E-2</v>
      </c>
    </row>
    <row r="16" spans="2:7" x14ac:dyDescent="0.3">
      <c r="B16" s="13" t="s">
        <v>45</v>
      </c>
      <c r="C16" s="10">
        <v>7.5800000000000006E-2</v>
      </c>
      <c r="D16" s="9">
        <v>9.7699999999999995E-2</v>
      </c>
      <c r="E16" s="9">
        <v>4.9099999999999998E-2</v>
      </c>
      <c r="F16" s="9">
        <v>0.1348</v>
      </c>
      <c r="G16" s="9">
        <v>4.4499999999999998E-2</v>
      </c>
    </row>
    <row r="17" spans="2:7" x14ac:dyDescent="0.3">
      <c r="B17" s="13" t="s">
        <v>46</v>
      </c>
      <c r="C17" s="10">
        <v>6.3200000000000006E-2</v>
      </c>
      <c r="D17" s="9">
        <v>8.5800000000000001E-2</v>
      </c>
      <c r="E17" s="9">
        <v>4.1200000000000001E-2</v>
      </c>
      <c r="F17" s="9">
        <v>0.1181</v>
      </c>
      <c r="G17" s="9">
        <v>3.8100000000000002E-2</v>
      </c>
    </row>
    <row r="18" spans="2:7" x14ac:dyDescent="0.3">
      <c r="B18" s="13" t="s">
        <v>47</v>
      </c>
      <c r="C18" s="10">
        <v>5.1200000000000002E-2</v>
      </c>
      <c r="D18" s="9">
        <v>6.8900000000000003E-2</v>
      </c>
      <c r="E18" s="9">
        <v>3.5099999999999999E-2</v>
      </c>
      <c r="F18" s="9">
        <v>9.74E-2</v>
      </c>
      <c r="G18" s="9">
        <v>3.4200000000000001E-2</v>
      </c>
    </row>
    <row r="19" spans="2:7" x14ac:dyDescent="0.3">
      <c r="B19" s="13" t="s">
        <v>48</v>
      </c>
      <c r="C19" s="10">
        <v>5.33E-2</v>
      </c>
      <c r="D19" s="9">
        <v>7.1599999999999997E-2</v>
      </c>
      <c r="E19" s="9">
        <v>3.5299999999999998E-2</v>
      </c>
      <c r="F19" s="9">
        <v>0.1</v>
      </c>
      <c r="G19" s="9">
        <v>3.3000000000000002E-2</v>
      </c>
    </row>
    <row r="20" spans="2:7" x14ac:dyDescent="0.3">
      <c r="B20" s="13" t="s">
        <v>49</v>
      </c>
      <c r="C20" s="10">
        <v>4.9099999999999998E-2</v>
      </c>
      <c r="D20" s="9">
        <v>6.5000000000000002E-2</v>
      </c>
      <c r="E20" s="9">
        <v>3.1800000000000002E-2</v>
      </c>
      <c r="F20" s="9">
        <v>8.7800000000000003E-2</v>
      </c>
      <c r="G20" s="9">
        <v>3.0800000000000001E-2</v>
      </c>
    </row>
    <row r="21" spans="2:7" x14ac:dyDescent="0.3">
      <c r="B21" s="13" t="s">
        <v>50</v>
      </c>
      <c r="C21" s="10">
        <v>4.9399999999999999E-2</v>
      </c>
      <c r="D21" s="9">
        <v>6.5199999999999994E-2</v>
      </c>
      <c r="E21" s="9">
        <v>3.2000000000000001E-2</v>
      </c>
      <c r="F21" s="9">
        <v>9.0200000000000002E-2</v>
      </c>
      <c r="G21" s="9">
        <v>3.0800000000000001E-2</v>
      </c>
    </row>
    <row r="22" spans="2:7" x14ac:dyDescent="0.3">
      <c r="B22" s="13" t="s">
        <v>51</v>
      </c>
      <c r="C22" s="10">
        <v>5.96E-2</v>
      </c>
      <c r="D22" s="9">
        <v>7.6200000000000004E-2</v>
      </c>
      <c r="E22" s="9">
        <v>4.0099999999999997E-2</v>
      </c>
      <c r="F22" s="9">
        <v>0.1041</v>
      </c>
      <c r="G22" s="9">
        <v>3.6299999999999999E-2</v>
      </c>
    </row>
    <row r="23" spans="2:7" x14ac:dyDescent="0.3">
      <c r="B23" s="13" t="s">
        <v>52</v>
      </c>
      <c r="C23" s="10">
        <v>6.2199999999999998E-2</v>
      </c>
      <c r="D23" s="9">
        <v>8.0100000000000005E-2</v>
      </c>
      <c r="E23" s="9">
        <v>4.02E-2</v>
      </c>
      <c r="F23" s="9">
        <v>0.1096</v>
      </c>
      <c r="G23" s="9">
        <v>3.8899999999999997E-2</v>
      </c>
    </row>
    <row r="24" spans="2:7" x14ac:dyDescent="0.3">
      <c r="B24" s="13" t="s">
        <v>53</v>
      </c>
      <c r="C24" s="10">
        <v>7.4300000000000005E-2</v>
      </c>
      <c r="D24" s="9">
        <v>9.6100000000000005E-2</v>
      </c>
      <c r="E24" s="9">
        <v>4.6899999999999997E-2</v>
      </c>
      <c r="F24" s="9">
        <v>0.1333</v>
      </c>
      <c r="G24" s="9">
        <v>4.5199999999999997E-2</v>
      </c>
    </row>
    <row r="25" spans="2:7" x14ac:dyDescent="0.3">
      <c r="B25" s="13" t="s">
        <v>54</v>
      </c>
      <c r="C25" s="10">
        <v>5.0099999999999999E-2</v>
      </c>
      <c r="D25" s="9">
        <v>6.54E-2</v>
      </c>
      <c r="E25" s="9">
        <v>3.2500000000000001E-2</v>
      </c>
      <c r="F25" s="9">
        <v>8.77E-2</v>
      </c>
      <c r="G25" s="9">
        <v>3.2300000000000002E-2</v>
      </c>
    </row>
    <row r="26" spans="2:7" x14ac:dyDescent="0.3">
      <c r="B26" s="13" t="s">
        <v>55</v>
      </c>
      <c r="C26" s="10">
        <v>4.7899999999999998E-2</v>
      </c>
      <c r="D26" s="9">
        <v>6.1899999999999997E-2</v>
      </c>
      <c r="E26" s="9">
        <v>2.93E-2</v>
      </c>
      <c r="F26" s="9">
        <v>8.3599999999999994E-2</v>
      </c>
      <c r="G26" s="9">
        <v>2.87E-2</v>
      </c>
    </row>
    <row r="27" spans="2:7" x14ac:dyDescent="0.3">
      <c r="B27" s="13" t="s">
        <v>56</v>
      </c>
      <c r="C27" s="10">
        <v>6.9699999999999998E-2</v>
      </c>
      <c r="D27" s="9">
        <v>9.0499999999999997E-2</v>
      </c>
      <c r="E27" s="9">
        <v>4.3400000000000001E-2</v>
      </c>
      <c r="F27" s="9">
        <v>0.125</v>
      </c>
      <c r="G27" s="9">
        <v>4.1799999999999997E-2</v>
      </c>
    </row>
    <row r="28" spans="2:7" x14ac:dyDescent="0.3">
      <c r="B28" s="13" t="s">
        <v>57</v>
      </c>
      <c r="C28" s="10">
        <v>4.9000000000000002E-2</v>
      </c>
      <c r="D28" s="9">
        <v>6.3500000000000001E-2</v>
      </c>
      <c r="E28" s="9">
        <v>3.15E-2</v>
      </c>
      <c r="F28" s="9">
        <v>8.6900000000000005E-2</v>
      </c>
      <c r="G28" s="9">
        <v>2.9600000000000001E-2</v>
      </c>
    </row>
    <row r="29" spans="2:7" x14ac:dyDescent="0.3">
      <c r="B29" s="13" t="s">
        <v>58</v>
      </c>
      <c r="C29" s="10">
        <v>5.33E-2</v>
      </c>
      <c r="D29" s="9">
        <v>7.1599999999999997E-2</v>
      </c>
      <c r="E29" s="9">
        <v>3.5299999999999998E-2</v>
      </c>
      <c r="F29" s="9">
        <v>0.1</v>
      </c>
      <c r="G29" s="9">
        <v>3.3000000000000002E-2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4721-8983-4AA6-BE95-FE01369ACAC8}">
  <dimension ref="B4:C12"/>
  <sheetViews>
    <sheetView showGridLines="0" workbookViewId="0">
      <selection activeCell="F19" sqref="F19"/>
    </sheetView>
  </sheetViews>
  <sheetFormatPr defaultRowHeight="14.4" x14ac:dyDescent="0.3"/>
  <cols>
    <col min="2" max="2" width="30.5546875" customWidth="1"/>
    <col min="3" max="3" width="4.44140625" bestFit="1" customWidth="1"/>
  </cols>
  <sheetData>
    <row r="4" spans="2:3" x14ac:dyDescent="0.3">
      <c r="B4" t="s">
        <v>61</v>
      </c>
      <c r="C4" s="77">
        <v>0.89</v>
      </c>
    </row>
    <row r="5" spans="2:3" x14ac:dyDescent="0.3">
      <c r="B5" t="s">
        <v>62</v>
      </c>
      <c r="C5" s="77">
        <v>0.85</v>
      </c>
    </row>
    <row r="6" spans="2:3" x14ac:dyDescent="0.3">
      <c r="B6" t="s">
        <v>63</v>
      </c>
      <c r="C6" s="77">
        <v>0.9</v>
      </c>
    </row>
    <row r="7" spans="2:3" x14ac:dyDescent="0.3">
      <c r="B7" t="s">
        <v>64</v>
      </c>
      <c r="C7" s="77">
        <v>0.86</v>
      </c>
    </row>
    <row r="8" spans="2:3" x14ac:dyDescent="0.3">
      <c r="B8" t="s">
        <v>65</v>
      </c>
      <c r="C8" s="77">
        <v>0.86</v>
      </c>
    </row>
    <row r="9" spans="2:3" x14ac:dyDescent="0.3">
      <c r="B9" t="s">
        <v>66</v>
      </c>
      <c r="C9" s="77">
        <v>0.83</v>
      </c>
    </row>
    <row r="10" spans="2:3" x14ac:dyDescent="0.3">
      <c r="B10" t="s">
        <v>67</v>
      </c>
      <c r="C10" s="77">
        <v>0.95</v>
      </c>
    </row>
    <row r="11" spans="2:3" x14ac:dyDescent="0.3">
      <c r="B11" t="s">
        <v>68</v>
      </c>
      <c r="C11" s="77">
        <v>0.98</v>
      </c>
    </row>
    <row r="12" spans="2:3" x14ac:dyDescent="0.3">
      <c r="B12" t="s">
        <v>69</v>
      </c>
      <c r="C12" s="77">
        <v>0.98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Aferição PF</vt:lpstr>
      <vt:lpstr>Aferição PJ</vt:lpstr>
      <vt:lpstr>% Usinados</vt:lpstr>
      <vt:lpstr>% Equivalência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stefa</cp:lastModifiedBy>
  <cp:lastPrinted>2020-04-29T19:51:27Z</cp:lastPrinted>
  <dcterms:created xsi:type="dcterms:W3CDTF">2015-07-31T18:42:47Z</dcterms:created>
  <dcterms:modified xsi:type="dcterms:W3CDTF">2023-12-11T16:42:25Z</dcterms:modified>
</cp:coreProperties>
</file>