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CURSOS - PALESTRAS\CURSO GRATUITO - INFERÊNCIA COM EXCEL\"/>
    </mc:Choice>
  </mc:AlternateContent>
  <xr:revisionPtr revIDLastSave="0" documentId="8_{3C43B2C2-6D10-CC4F-BC63-295AD260BC68}" xr6:coauthVersionLast="46" xr6:coauthVersionMax="46" xr10:uidLastSave="{00000000-0000-0000-0000-000000000000}"/>
  <bookViews>
    <workbookView xWindow="-108" yWindow="-108" windowWidth="23256" windowHeight="12576" activeTab="4" xr2:uid="{00000000-000D-0000-FFFF-FFFF00000000}"/>
  </bookViews>
  <sheets>
    <sheet name="Exercício 02" sheetId="1" r:id="rId1"/>
    <sheet name="Exercício 02 (2)" sheetId="4" r:id="rId2"/>
    <sheet name="Exercício 02 (3)" sheetId="5" r:id="rId3"/>
    <sheet name="Exercício 02 (4)" sheetId="8" r:id="rId4"/>
    <sheet name="Alunos_ELITE" sheetId="9" r:id="rId5"/>
  </sheets>
  <definedNames>
    <definedName name="_xlnm._FilterDatabase" localSheetId="4" hidden="1">Alunos_ELITE!$A$27:$D$27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8" l="1"/>
  <c r="G36" i="8"/>
  <c r="H36" i="8"/>
  <c r="I36" i="8"/>
  <c r="E36" i="8"/>
  <c r="F29" i="8"/>
  <c r="G29" i="8"/>
  <c r="H29" i="8"/>
  <c r="I29" i="8"/>
  <c r="E29" i="8"/>
  <c r="I35" i="8"/>
  <c r="E35" i="8"/>
  <c r="I28" i="8"/>
  <c r="E28" i="8"/>
  <c r="H35" i="8"/>
  <c r="F35" i="8"/>
  <c r="F28" i="8"/>
  <c r="H28" i="8"/>
  <c r="C36" i="8"/>
  <c r="C30" i="8"/>
  <c r="C29" i="8"/>
  <c r="C28" i="8"/>
  <c r="G35" i="8"/>
  <c r="G28" i="8"/>
  <c r="H23" i="8"/>
  <c r="H22" i="8"/>
  <c r="G23" i="8"/>
  <c r="G22" i="8"/>
  <c r="E47" i="9"/>
  <c r="E60" i="9"/>
  <c r="E57" i="9"/>
  <c r="E33" i="9"/>
  <c r="L51" i="5"/>
  <c r="R41" i="5"/>
  <c r="R43" i="5"/>
  <c r="R44" i="5"/>
  <c r="B82" i="4"/>
  <c r="B80" i="4"/>
  <c r="B72" i="4"/>
  <c r="B68" i="4"/>
  <c r="B81" i="4"/>
  <c r="F59" i="4"/>
  <c r="F93" i="4"/>
  <c r="F58" i="4"/>
  <c r="F88" i="4"/>
  <c r="B59" i="4"/>
  <c r="G59" i="4"/>
  <c r="B58" i="4"/>
  <c r="G58" i="4"/>
  <c r="D88" i="4"/>
  <c r="H88" i="4"/>
  <c r="G88" i="4"/>
  <c r="E88" i="4"/>
  <c r="G93" i="4"/>
  <c r="H93" i="4"/>
  <c r="D93" i="4"/>
  <c r="B85" i="4"/>
  <c r="B83" i="4"/>
  <c r="E93" i="4"/>
  <c r="C68" i="4"/>
  <c r="B84" i="4"/>
  <c r="D84" i="4"/>
</calcChain>
</file>

<file path=xl/sharedStrings.xml><?xml version="1.0" encoding="utf-8"?>
<sst xmlns="http://schemas.openxmlformats.org/spreadsheetml/2006/main" count="373" uniqueCount="124">
  <si>
    <t>O PROBLEMA</t>
  </si>
  <si>
    <t xml:space="preserve">1.Calcular, utilizando a homogeneização, com base numa amostra de 14 dados, os valores de dois    </t>
  </si>
  <si>
    <t>terrenos ("A" e "B"), os quais têm as seguintes características:</t>
  </si>
  <si>
    <r>
      <t xml:space="preserve"> </t>
    </r>
    <r>
      <rPr>
        <b/>
        <sz val="10"/>
        <rFont val="Arial"/>
        <family val="2"/>
      </rPr>
      <t>Terreno "A"</t>
    </r>
    <r>
      <rPr>
        <sz val="10"/>
        <rFont val="Arial"/>
        <family val="2"/>
      </rPr>
      <t>: plano, com 15 m de frente e distante 300 metros do pólo;</t>
    </r>
  </si>
  <si>
    <r>
      <t xml:space="preserve"> </t>
    </r>
    <r>
      <rPr>
        <b/>
        <sz val="10"/>
        <rFont val="Arial"/>
        <family val="2"/>
      </rPr>
      <t>Terreno "B"</t>
    </r>
    <r>
      <rPr>
        <sz val="10"/>
        <rFont val="Arial"/>
        <family val="2"/>
      </rPr>
      <t>: declive, com 20 m de frente e distante 400 metros do pólo.</t>
    </r>
  </si>
  <si>
    <t xml:space="preserve">Obs: Todos os terrenos têm a mesma profundidade (40 metros). </t>
  </si>
  <si>
    <t>Endereço</t>
  </si>
  <si>
    <t>Dado</t>
  </si>
  <si>
    <t>Valor</t>
  </si>
  <si>
    <t>Área</t>
  </si>
  <si>
    <t>Preço</t>
  </si>
  <si>
    <t>Dist. ao</t>
  </si>
  <si>
    <t>Topo-</t>
  </si>
  <si>
    <t>Frente</t>
  </si>
  <si>
    <t>nº</t>
  </si>
  <si>
    <t>total</t>
  </si>
  <si>
    <t>terreno</t>
  </si>
  <si>
    <t>Unitário</t>
  </si>
  <si>
    <t>pólo</t>
  </si>
  <si>
    <t>grafia</t>
  </si>
  <si>
    <t>Rua A</t>
  </si>
  <si>
    <t>Rua X</t>
  </si>
  <si>
    <t>Rua B</t>
  </si>
  <si>
    <t>Rua Y</t>
  </si>
  <si>
    <t>Rua C</t>
  </si>
  <si>
    <t>Rua Z</t>
  </si>
  <si>
    <t>A. Verifique se atende o número mínimo de elementos na amostra.</t>
  </si>
  <si>
    <t>Dist</t>
  </si>
  <si>
    <t>RESUMO DOS RESULTADOS</t>
  </si>
  <si>
    <t>Estatística de regressão</t>
  </si>
  <si>
    <t>R múltiplo</t>
  </si>
  <si>
    <t>R-Quadrado</t>
  </si>
  <si>
    <t>R-quadrado ajustado</t>
  </si>
  <si>
    <t>Erro padrão</t>
  </si>
  <si>
    <t>Observações</t>
  </si>
  <si>
    <t>ANOVA</t>
  </si>
  <si>
    <t>Regressão</t>
  </si>
  <si>
    <t>Resíduo</t>
  </si>
  <si>
    <t>Total</t>
  </si>
  <si>
    <t>Interseção</t>
  </si>
  <si>
    <t>gl</t>
  </si>
  <si>
    <t>SQ</t>
  </si>
  <si>
    <t>MQ</t>
  </si>
  <si>
    <t>F</t>
  </si>
  <si>
    <t>F de significação</t>
  </si>
  <si>
    <t>Coeficientes</t>
  </si>
  <si>
    <t>Stat t</t>
  </si>
  <si>
    <t>valor-P</t>
  </si>
  <si>
    <t>95% inferiores</t>
  </si>
  <si>
    <t>95% superiores</t>
  </si>
  <si>
    <t>RESULTADOS DE RESÍDUOS</t>
  </si>
  <si>
    <t>Observação</t>
  </si>
  <si>
    <t>Resíduos</t>
  </si>
  <si>
    <t>DESVPAD.A</t>
  </si>
  <si>
    <t>MÉDIA</t>
  </si>
  <si>
    <t>RAIZ(n)</t>
  </si>
  <si>
    <t>Estimar intervalo de confiança Nível de Confiança de 80%, Nível de Significância alpha 20%</t>
  </si>
  <si>
    <t>Mínimo</t>
  </si>
  <si>
    <t>Máximo</t>
  </si>
  <si>
    <t>P/ Grau III deve ser menor que 30%</t>
  </si>
  <si>
    <t>G. Verificar a validade do modelo pela Variância (Teste de F)</t>
  </si>
  <si>
    <t>H. Verificar a validade dos dados pelo gráfico de dispersão dos resíduos</t>
  </si>
  <si>
    <t>Intervalo de confiança</t>
  </si>
  <si>
    <t>Campo de arbítrio</t>
  </si>
  <si>
    <t>Intervalo de Confiança +/-</t>
  </si>
  <si>
    <t>Inferior 95,0%</t>
  </si>
  <si>
    <t>Superior 95,0%</t>
  </si>
  <si>
    <t>AT</t>
  </si>
  <si>
    <t>Top</t>
  </si>
  <si>
    <t>Previsto(a) Preço</t>
  </si>
  <si>
    <t>I. Verificar a validade do modelo pela Significância (Teste de t de Student). Nivel de Confiança de 95%</t>
  </si>
  <si>
    <t>J. Estimar o intervalo de confiança para a média do preço e o grau de precisão.</t>
  </si>
  <si>
    <t>B. Plotar os pontos correspondentes a cada variavel independente e Preço Unitário</t>
  </si>
  <si>
    <t>C. Interpretar qualitativamente o comportamento do Preço Unitário em função das variáveis</t>
  </si>
  <si>
    <t>D. Encontrar a Equação de Regressão</t>
  </si>
  <si>
    <t>F. Interpretar quantitativamente o comportamento do Preço Unitário em função das variáveis independentes, com base no modelo de regressão (r e r²)</t>
  </si>
  <si>
    <t>E. Encontrar o Preço Médio para os Terrenos A e B.</t>
  </si>
  <si>
    <t>A.</t>
  </si>
  <si>
    <t>Grau III = 6(k+1)</t>
  </si>
  <si>
    <t>Grau II = 4(k+1)</t>
  </si>
  <si>
    <t>Grau I = 3(k+1)</t>
  </si>
  <si>
    <t>Pesquisar mais dados ou retirar uma variável</t>
  </si>
  <si>
    <t>B.</t>
  </si>
  <si>
    <t>Após a plotagem dos pontos, verificamos que a variável área tem uma relação fraca com o preço.</t>
  </si>
  <si>
    <t>C.</t>
  </si>
  <si>
    <t>Plotados os gráficos com relação ao preço unitário e entre variáveis</t>
  </si>
  <si>
    <t>Não há correlação superior a 80% entre variáveis</t>
  </si>
  <si>
    <t xml:space="preserve">D. </t>
  </si>
  <si>
    <t>Y=48,03+0,00002AT-0,13Dist+2,3Frente+27,11Top</t>
  </si>
  <si>
    <t>E.</t>
  </si>
  <si>
    <t>Atributos e Preço médio</t>
  </si>
  <si>
    <t>Terreno A</t>
  </si>
  <si>
    <t>Terreno B</t>
  </si>
  <si>
    <t>Preço Unitário</t>
  </si>
  <si>
    <t>Preço Total</t>
  </si>
  <si>
    <t>F.</t>
  </si>
  <si>
    <t>Correlação: 97; Determinação: 95</t>
  </si>
  <si>
    <t>G.</t>
  </si>
  <si>
    <t>&lt;1</t>
  </si>
  <si>
    <t>F calculado 44,29 é menor que o F Tabelado 3,63</t>
  </si>
  <si>
    <t>H.</t>
  </si>
  <si>
    <t>DESVIPAD.A</t>
  </si>
  <si>
    <t>Dados vaalidados pela distância de Cook</t>
  </si>
  <si>
    <t>I.</t>
  </si>
  <si>
    <t>Grau de liberdade = n-k-1</t>
  </si>
  <si>
    <t>T tabelado</t>
  </si>
  <si>
    <t>A variável área não passou</t>
  </si>
  <si>
    <t>A variável Topografia não passou</t>
  </si>
  <si>
    <t>T Tabelado (80, 20, 9)</t>
  </si>
  <si>
    <t>Preço Calculado (Terreno A)</t>
  </si>
  <si>
    <t>Significância das variáveis maior que 30%</t>
  </si>
  <si>
    <t>J.</t>
  </si>
  <si>
    <t xml:space="preserve">1.Calcular, utilizando a regressão linear, com base numa amostra de 14 dados, os valores de dois    </t>
  </si>
  <si>
    <t>Resíduos padrão</t>
  </si>
  <si>
    <t>RESULTADOS DE PROBABILIDADE</t>
  </si>
  <si>
    <t>Percentil</t>
  </si>
  <si>
    <t>Preço Calculado (Terreno B)</t>
  </si>
  <si>
    <t>Valor médio</t>
  </si>
  <si>
    <t>Intervalo de confiança Nível de Confiança de 80%</t>
  </si>
  <si>
    <t>Campo de arbítrio (+ / - 15%)</t>
  </si>
  <si>
    <t>1º QUARTIL</t>
  </si>
  <si>
    <t>3º QUARTIL</t>
  </si>
  <si>
    <t>+/- 2 DP</t>
  </si>
  <si>
    <t>+/- 1 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</si>
</sst>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000_-;\-* #,##0.000000_-;_-* &quot;-&quot;??_-;_-@_-"/>
    <numFmt numFmtId="165" formatCode="_-* #,##0.0000000_-;\-* #,##0.0000000_-;_-* &quot;-&quot;??_-;_-@_-"/>
    <numFmt numFmtId="166" formatCode="_-* #,##0.00000_-;\-* #,##0.0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ck">
        <color indexed="44"/>
      </left>
      <right/>
      <top style="thick">
        <color indexed="44"/>
      </top>
      <bottom/>
      <diagonal/>
    </border>
    <border>
      <left/>
      <right/>
      <top style="thick">
        <color indexed="44"/>
      </top>
      <bottom/>
      <diagonal/>
    </border>
    <border>
      <left/>
      <right style="thick">
        <color indexed="44"/>
      </right>
      <top style="thick">
        <color indexed="44"/>
      </top>
      <bottom/>
      <diagonal/>
    </border>
    <border>
      <left style="thick">
        <color indexed="44"/>
      </left>
      <right/>
      <top/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 style="thick">
        <color indexed="44"/>
      </right>
      <top/>
      <bottom style="thick">
        <color indexed="44"/>
      </bottom>
      <diagonal/>
    </border>
    <border>
      <left style="thick">
        <color indexed="44"/>
      </left>
      <right style="thin">
        <color indexed="64"/>
      </right>
      <top style="thick">
        <color indexed="4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44"/>
      </top>
      <bottom style="thin">
        <color indexed="64"/>
      </bottom>
      <diagonal/>
    </border>
    <border>
      <left style="thick">
        <color indexed="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44"/>
      </left>
      <right style="thin">
        <color indexed="64"/>
      </right>
      <top style="thin">
        <color indexed="64"/>
      </top>
      <bottom style="thick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44"/>
      </bottom>
      <diagonal/>
    </border>
    <border>
      <left style="thick">
        <color indexed="4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44"/>
      </left>
      <right/>
      <top/>
      <bottom/>
      <diagonal/>
    </border>
    <border>
      <left/>
      <right style="thick">
        <color indexed="4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ill="1" applyBorder="1" applyAlignment="1"/>
    <xf numFmtId="0" fontId="0" fillId="0" borderId="14" xfId="0" applyFill="1" applyBorder="1" applyAlignment="1"/>
    <xf numFmtId="0" fontId="6" fillId="0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Continuous"/>
    </xf>
    <xf numFmtId="0" fontId="8" fillId="0" borderId="15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14" xfId="0" applyFont="1" applyFill="1" applyBorder="1" applyAlignment="1"/>
    <xf numFmtId="43" fontId="1" fillId="3" borderId="0" xfId="2" applyFont="1" applyFill="1" applyAlignment="1">
      <alignment horizontal="center"/>
    </xf>
    <xf numFmtId="43" fontId="0" fillId="4" borderId="0" xfId="2" applyFont="1" applyFill="1" applyAlignment="1">
      <alignment horizontal="center"/>
    </xf>
    <xf numFmtId="43" fontId="0" fillId="2" borderId="0" xfId="2" applyFont="1" applyFill="1" applyAlignment="1">
      <alignment horizontal="center"/>
    </xf>
    <xf numFmtId="43" fontId="0" fillId="3" borderId="0" xfId="2" applyFont="1" applyFill="1" applyAlignment="1">
      <alignment horizontal="center"/>
    </xf>
    <xf numFmtId="43" fontId="1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2" applyNumberFormat="1" applyFont="1" applyFill="1" applyBorder="1" applyAlignment="1"/>
    <xf numFmtId="164" fontId="1" fillId="0" borderId="0" xfId="2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/>
    <xf numFmtId="2" fontId="9" fillId="0" borderId="0" xfId="0" applyNumberFormat="1" applyFont="1"/>
    <xf numFmtId="10" fontId="9" fillId="0" borderId="0" xfId="1" applyNumberFormat="1" applyFont="1"/>
    <xf numFmtId="0" fontId="0" fillId="0" borderId="18" xfId="0" applyBorder="1"/>
    <xf numFmtId="0" fontId="0" fillId="0" borderId="19" xfId="0" applyBorder="1"/>
    <xf numFmtId="43" fontId="2" fillId="0" borderId="19" xfId="2" applyFont="1" applyFill="1" applyBorder="1" applyAlignment="1">
      <alignment horizontal="center"/>
    </xf>
    <xf numFmtId="0" fontId="0" fillId="0" borderId="20" xfId="0" applyBorder="1"/>
    <xf numFmtId="43" fontId="1" fillId="0" borderId="21" xfId="2" applyFont="1" applyBorder="1" applyAlignment="1">
      <alignment horizontal="center"/>
    </xf>
    <xf numFmtId="43" fontId="2" fillId="0" borderId="0" xfId="2" applyFont="1" applyBorder="1" applyAlignment="1">
      <alignment horizontal="center"/>
    </xf>
    <xf numFmtId="43" fontId="0" fillId="2" borderId="0" xfId="2" applyFont="1" applyFill="1" applyBorder="1" applyAlignment="1">
      <alignment horizontal="center"/>
    </xf>
    <xf numFmtId="43" fontId="0" fillId="0" borderId="22" xfId="2" applyFont="1" applyBorder="1" applyAlignment="1">
      <alignment horizontal="center"/>
    </xf>
    <xf numFmtId="43" fontId="0" fillId="3" borderId="21" xfId="2" applyFont="1" applyFill="1" applyBorder="1" applyAlignment="1">
      <alignment horizontal="center"/>
    </xf>
    <xf numFmtId="43" fontId="0" fillId="4" borderId="0" xfId="2" applyFont="1" applyFill="1" applyBorder="1" applyAlignment="1">
      <alignment horizontal="center"/>
    </xf>
    <xf numFmtId="43" fontId="0" fillId="3" borderId="22" xfId="2" applyFont="1" applyFill="1" applyBorder="1" applyAlignment="1">
      <alignment horizontal="center"/>
    </xf>
    <xf numFmtId="43" fontId="1" fillId="3" borderId="21" xfId="2" applyFont="1" applyFill="1" applyBorder="1" applyAlignment="1">
      <alignment horizontal="center"/>
    </xf>
    <xf numFmtId="43" fontId="1" fillId="3" borderId="23" xfId="2" applyFont="1" applyFill="1" applyBorder="1" applyAlignment="1">
      <alignment horizontal="center"/>
    </xf>
    <xf numFmtId="43" fontId="0" fillId="3" borderId="14" xfId="2" applyFont="1" applyFill="1" applyBorder="1" applyAlignment="1">
      <alignment horizontal="center"/>
    </xf>
    <xf numFmtId="43" fontId="0" fillId="3" borderId="24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Alignment="1"/>
    <xf numFmtId="43" fontId="2" fillId="2" borderId="0" xfId="2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14" xfId="0" applyFont="1" applyFill="1" applyBorder="1" applyAlignment="1"/>
    <xf numFmtId="0" fontId="10" fillId="0" borderId="0" xfId="0" applyFont="1"/>
    <xf numFmtId="0" fontId="11" fillId="0" borderId="15" xfId="0" applyFont="1" applyFill="1" applyBorder="1" applyAlignment="1">
      <alignment horizontal="center"/>
    </xf>
    <xf numFmtId="166" fontId="0" fillId="0" borderId="0" xfId="2" applyNumberFormat="1" applyFont="1" applyFill="1" applyBorder="1" applyAlignment="1"/>
    <xf numFmtId="9" fontId="0" fillId="0" borderId="0" xfId="1" applyFont="1"/>
    <xf numFmtId="49" fontId="0" fillId="0" borderId="0" xfId="0" applyNumberFormat="1"/>
    <xf numFmtId="0" fontId="2" fillId="0" borderId="10" xfId="0" applyFont="1" applyBorder="1" applyAlignment="1">
      <alignment horizontal="center" wrapText="1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Preço</a:t>
            </a:r>
            <a:r>
              <a:rPr lang="pt-BR" baseline="0"/>
              <a:t> x Área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7850174978127731E-2"/>
                  <c:y val="0.2831127879848352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'Exercício 02 (2)'!$D$12:$D$25</c:f>
              <c:numCache>
                <c:formatCode>#,##0</c:formatCode>
                <c:ptCount val="14"/>
                <c:pt idx="0">
                  <c:v>600</c:v>
                </c:pt>
                <c:pt idx="1">
                  <c:v>400</c:v>
                </c:pt>
                <c:pt idx="2">
                  <c:v>600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800</c:v>
                </c:pt>
                <c:pt idx="7">
                  <c:v>400</c:v>
                </c:pt>
                <c:pt idx="8">
                  <c:v>600</c:v>
                </c:pt>
                <c:pt idx="9">
                  <c:v>600</c:v>
                </c:pt>
                <c:pt idx="10">
                  <c:v>400</c:v>
                </c:pt>
                <c:pt idx="11">
                  <c:v>600</c:v>
                </c:pt>
                <c:pt idx="12">
                  <c:v>400</c:v>
                </c:pt>
                <c:pt idx="13">
                  <c:v>800</c:v>
                </c:pt>
              </c:numCache>
            </c:numRef>
          </c:xVal>
          <c:yVal>
            <c:numRef>
              <c:f>'Exercício 02 (2)'!$H$12:$H$25</c:f>
              <c:numCache>
                <c:formatCode>0.00</c:formatCode>
                <c:ptCount val="14"/>
                <c:pt idx="0">
                  <c:v>100</c:v>
                </c:pt>
                <c:pt idx="1">
                  <c:v>80</c:v>
                </c:pt>
                <c:pt idx="2">
                  <c:v>91.666666666666671</c:v>
                </c:pt>
                <c:pt idx="3">
                  <c:v>70</c:v>
                </c:pt>
                <c:pt idx="4">
                  <c:v>67.5</c:v>
                </c:pt>
                <c:pt idx="5">
                  <c:v>56.674999999999997</c:v>
                </c:pt>
                <c:pt idx="6">
                  <c:v>87.5</c:v>
                </c:pt>
                <c:pt idx="7">
                  <c:v>62.5</c:v>
                </c:pt>
                <c:pt idx="8">
                  <c:v>63.333333333333336</c:v>
                </c:pt>
                <c:pt idx="9">
                  <c:v>65</c:v>
                </c:pt>
                <c:pt idx="10">
                  <c:v>36</c:v>
                </c:pt>
                <c:pt idx="11">
                  <c:v>43.75</c:v>
                </c:pt>
                <c:pt idx="12">
                  <c:v>50</c:v>
                </c:pt>
                <c:pt idx="13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DD-4BA6-A1A6-084DEAEB7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882992"/>
        <c:axId val="1339866352"/>
      </c:scatterChart>
      <c:valAx>
        <c:axId val="133988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Área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66352"/>
        <c:crosses val="autoZero"/>
        <c:crossBetween val="midCat"/>
      </c:valAx>
      <c:valAx>
        <c:axId val="133986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Preço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82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Top x Frente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(2)'!$G$11</c:f>
              <c:strCache>
                <c:ptCount val="1"/>
                <c:pt idx="0">
                  <c:v>Top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'Exercício 02 (2)'!$F$12:$F$25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20</c:v>
                </c:pt>
                <c:pt idx="7">
                  <c:v>10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</c:numCache>
            </c:numRef>
          </c:xVal>
          <c:yVal>
            <c:numRef>
              <c:f>'Exercício 02 (2)'!$G$12:$G$25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0.85</c:v>
                </c:pt>
                <c:pt idx="5">
                  <c:v>0.85</c:v>
                </c:pt>
                <c:pt idx="6">
                  <c:v>1</c:v>
                </c:pt>
                <c:pt idx="7">
                  <c:v>0.85</c:v>
                </c:pt>
                <c:pt idx="8">
                  <c:v>0.85</c:v>
                </c:pt>
                <c:pt idx="9">
                  <c:v>1</c:v>
                </c:pt>
                <c:pt idx="10">
                  <c:v>0.85</c:v>
                </c:pt>
                <c:pt idx="11">
                  <c:v>0.85</c:v>
                </c:pt>
                <c:pt idx="12">
                  <c:v>1</c:v>
                </c:pt>
                <c:pt idx="13">
                  <c:v>0.85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AE-4333-8D4E-0A10463FA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143680"/>
        <c:axId val="1234138272"/>
      </c:scatterChart>
      <c:valAx>
        <c:axId val="123414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4138272"/>
        <c:crosses val="autoZero"/>
        <c:crossBetween val="midCat"/>
      </c:valAx>
      <c:valAx>
        <c:axId val="123413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4143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Distância de Cook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(2)'!$L$78</c:f>
              <c:strCache>
                <c:ptCount val="1"/>
                <c:pt idx="0">
                  <c:v>Resíduos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'Exercício 02 (2)'!$K$79:$K$92</c:f>
              <c:numCache>
                <c:formatCode>General</c:formatCode>
                <c:ptCount val="14"/>
                <c:pt idx="0">
                  <c:v>95.288378603764585</c:v>
                </c:pt>
                <c:pt idx="1">
                  <c:v>83.738730045270444</c:v>
                </c:pt>
                <c:pt idx="2">
                  <c:v>95.288378603764585</c:v>
                </c:pt>
                <c:pt idx="3">
                  <c:v>70.71512091970456</c:v>
                </c:pt>
                <c:pt idx="4">
                  <c:v>66.647784131522528</c:v>
                </c:pt>
                <c:pt idx="5">
                  <c:v>55.102903859899925</c:v>
                </c:pt>
                <c:pt idx="6">
                  <c:v>82.269537765070297</c:v>
                </c:pt>
                <c:pt idx="7">
                  <c:v>55.102903859899925</c:v>
                </c:pt>
                <c:pt idx="8">
                  <c:v>66.652552418394095</c:v>
                </c:pt>
                <c:pt idx="9">
                  <c:v>70.719889206576141</c:v>
                </c:pt>
                <c:pt idx="10">
                  <c:v>42.079294734334056</c:v>
                </c:pt>
                <c:pt idx="11">
                  <c:v>42.084063021205623</c:v>
                </c:pt>
                <c:pt idx="12">
                  <c:v>46.146631522516088</c:v>
                </c:pt>
                <c:pt idx="13">
                  <c:v>42.088831308077204</c:v>
                </c:pt>
              </c:numCache>
            </c:numRef>
          </c:xVal>
          <c:yVal>
            <c:numRef>
              <c:f>'Exercício 02 (2)'!$L$79:$L$92</c:f>
              <c:numCache>
                <c:formatCode>General</c:formatCode>
                <c:ptCount val="14"/>
                <c:pt idx="0">
                  <c:v>4.7116213962354152</c:v>
                </c:pt>
                <c:pt idx="1">
                  <c:v>-3.7387300452704437</c:v>
                </c:pt>
                <c:pt idx="2">
                  <c:v>-3.6217119370979134</c:v>
                </c:pt>
                <c:pt idx="3">
                  <c:v>-0.71512091970456027</c:v>
                </c:pt>
                <c:pt idx="4">
                  <c:v>0.85221586847747233</c:v>
                </c:pt>
                <c:pt idx="5">
                  <c:v>1.5720961401000721</c:v>
                </c:pt>
                <c:pt idx="6">
                  <c:v>5.2304622349297034</c:v>
                </c:pt>
                <c:pt idx="7">
                  <c:v>7.397096140100075</c:v>
                </c:pt>
                <c:pt idx="8">
                  <c:v>-3.3192190850607588</c:v>
                </c:pt>
                <c:pt idx="9">
                  <c:v>-5.7198892065761413</c:v>
                </c:pt>
                <c:pt idx="10">
                  <c:v>-6.0792947343340558</c:v>
                </c:pt>
                <c:pt idx="11">
                  <c:v>1.6659369787943774</c:v>
                </c:pt>
                <c:pt idx="12">
                  <c:v>3.8533684774839116</c:v>
                </c:pt>
                <c:pt idx="13">
                  <c:v>-2.0888313080772036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BF-46B8-83FA-4932D9D2E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886320"/>
        <c:axId val="1339887984"/>
      </c:scatterChart>
      <c:valAx>
        <c:axId val="1339886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87984"/>
        <c:crosses val="autoZero"/>
        <c:crossBetween val="midCat"/>
      </c:valAx>
      <c:valAx>
        <c:axId val="1339887984"/>
        <c:scaling>
          <c:orientation val="minMax"/>
          <c:max val="38.9"/>
          <c:min val="-38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86320"/>
        <c:crosses val="autoZero"/>
        <c:crossBetween val="midCat"/>
        <c:majorUnit val="19.4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(3)'!$M$35</c:f>
              <c:strCache>
                <c:ptCount val="1"/>
                <c:pt idx="0">
                  <c:v>Resíduos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'Exercício 02 (3)'!$L$36:$L$49</c:f>
              <c:numCache>
                <c:formatCode>General</c:formatCode>
                <c:ptCount val="14"/>
                <c:pt idx="0">
                  <c:v>95.288378603764585</c:v>
                </c:pt>
                <c:pt idx="1">
                  <c:v>83.738730045270444</c:v>
                </c:pt>
                <c:pt idx="2">
                  <c:v>95.288378603764585</c:v>
                </c:pt>
                <c:pt idx="3">
                  <c:v>70.71512091970456</c:v>
                </c:pt>
                <c:pt idx="4">
                  <c:v>66.647784131522528</c:v>
                </c:pt>
                <c:pt idx="5">
                  <c:v>55.102903859899925</c:v>
                </c:pt>
                <c:pt idx="6">
                  <c:v>82.269537765070297</c:v>
                </c:pt>
                <c:pt idx="7">
                  <c:v>55.102903859899925</c:v>
                </c:pt>
                <c:pt idx="8">
                  <c:v>66.652552418394095</c:v>
                </c:pt>
                <c:pt idx="9">
                  <c:v>70.719889206576141</c:v>
                </c:pt>
                <c:pt idx="10">
                  <c:v>42.079294734334056</c:v>
                </c:pt>
                <c:pt idx="11">
                  <c:v>42.084063021205623</c:v>
                </c:pt>
                <c:pt idx="12">
                  <c:v>46.146631522516088</c:v>
                </c:pt>
                <c:pt idx="13">
                  <c:v>42.088831308077204</c:v>
                </c:pt>
              </c:numCache>
            </c:numRef>
          </c:xVal>
          <c:yVal>
            <c:numRef>
              <c:f>'Exercício 02 (3)'!$M$36:$M$49</c:f>
              <c:numCache>
                <c:formatCode>General</c:formatCode>
                <c:ptCount val="14"/>
                <c:pt idx="0">
                  <c:v>4.7116213962354152</c:v>
                </c:pt>
                <c:pt idx="1">
                  <c:v>-3.7387300452704437</c:v>
                </c:pt>
                <c:pt idx="2">
                  <c:v>-3.6217119370979134</c:v>
                </c:pt>
                <c:pt idx="3">
                  <c:v>-0.71512091970456027</c:v>
                </c:pt>
                <c:pt idx="4">
                  <c:v>0.85221586847747233</c:v>
                </c:pt>
                <c:pt idx="5">
                  <c:v>1.5720961401000721</c:v>
                </c:pt>
                <c:pt idx="6">
                  <c:v>5.2304622349297034</c:v>
                </c:pt>
                <c:pt idx="7">
                  <c:v>7.397096140100075</c:v>
                </c:pt>
                <c:pt idx="8">
                  <c:v>-3.3192190850607588</c:v>
                </c:pt>
                <c:pt idx="9">
                  <c:v>-5.7198892065761413</c:v>
                </c:pt>
                <c:pt idx="10">
                  <c:v>-6.0792947343340558</c:v>
                </c:pt>
                <c:pt idx="11">
                  <c:v>1.6659369787943774</c:v>
                </c:pt>
                <c:pt idx="12">
                  <c:v>3.8533684774839116</c:v>
                </c:pt>
                <c:pt idx="13">
                  <c:v>-2.0888313080772036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FA-4B16-AC63-9CBB418E5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3017951"/>
        <c:axId val="2053019615"/>
      </c:scatterChart>
      <c:valAx>
        <c:axId val="2053017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3019615"/>
        <c:crosses val="autoZero"/>
        <c:crossBetween val="midCat"/>
      </c:valAx>
      <c:valAx>
        <c:axId val="205301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53017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Preço x Frente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(4)'!$I$5</c:f>
              <c:strCache>
                <c:ptCount val="1"/>
                <c:pt idx="0">
                  <c:v>Preço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3780052493438319"/>
                  <c:y val="0.344243219597550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'Exercício 02 (4)'!$G$6:$G$19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20</c:v>
                </c:pt>
                <c:pt idx="7">
                  <c:v>10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</c:numCache>
            </c:numRef>
          </c:xVal>
          <c:yVal>
            <c:numRef>
              <c:f>'Exercício 02 (4)'!$I$6:$I$19</c:f>
              <c:numCache>
                <c:formatCode>0.00</c:formatCode>
                <c:ptCount val="14"/>
                <c:pt idx="0">
                  <c:v>100</c:v>
                </c:pt>
                <c:pt idx="1">
                  <c:v>80</c:v>
                </c:pt>
                <c:pt idx="2">
                  <c:v>91.666666666666671</c:v>
                </c:pt>
                <c:pt idx="3">
                  <c:v>70</c:v>
                </c:pt>
                <c:pt idx="4">
                  <c:v>67.5</c:v>
                </c:pt>
                <c:pt idx="5">
                  <c:v>56.674999999999997</c:v>
                </c:pt>
                <c:pt idx="6">
                  <c:v>87.5</c:v>
                </c:pt>
                <c:pt idx="7">
                  <c:v>62.5</c:v>
                </c:pt>
                <c:pt idx="8">
                  <c:v>63.333333333333336</c:v>
                </c:pt>
                <c:pt idx="9">
                  <c:v>65</c:v>
                </c:pt>
                <c:pt idx="10">
                  <c:v>36</c:v>
                </c:pt>
                <c:pt idx="11">
                  <c:v>43.75</c:v>
                </c:pt>
                <c:pt idx="12">
                  <c:v>50</c:v>
                </c:pt>
                <c:pt idx="13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27-43FC-ADD8-248A52DF4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1897311"/>
        <c:axId val="1930644415"/>
      </c:scatterChart>
      <c:valAx>
        <c:axId val="1941897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Frente</a:t>
                </a:r>
              </a:p>
            </c:rich>
          </c:tx>
          <c:layout>
            <c:manualLayout>
              <c:xMode val="edge"/>
              <c:yMode val="edge"/>
              <c:x val="0.46514457567804024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30644415"/>
        <c:crosses val="autoZero"/>
        <c:crossBetween val="midCat"/>
      </c:valAx>
      <c:valAx>
        <c:axId val="1930644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Preço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41897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Preço x Distância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(2)'!$H$11</c:f>
              <c:strCache>
                <c:ptCount val="1"/>
                <c:pt idx="0">
                  <c:v>Preço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486395450568679E-2"/>
                  <c:y val="0.1205361142600736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'Exercício 02 (2)'!$E$12:$E$25</c:f>
              <c:numCache>
                <c:formatCode>General</c:formatCode>
                <c:ptCount val="14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400</c:v>
                </c:pt>
                <c:pt idx="11">
                  <c:v>400</c:v>
                </c:pt>
                <c:pt idx="12">
                  <c:v>400</c:v>
                </c:pt>
                <c:pt idx="13">
                  <c:v>400</c:v>
                </c:pt>
              </c:numCache>
            </c:numRef>
          </c:xVal>
          <c:yVal>
            <c:numRef>
              <c:f>'Exercício 02 (2)'!$H$12:$H$25</c:f>
              <c:numCache>
                <c:formatCode>0.00</c:formatCode>
                <c:ptCount val="14"/>
                <c:pt idx="0">
                  <c:v>100</c:v>
                </c:pt>
                <c:pt idx="1">
                  <c:v>80</c:v>
                </c:pt>
                <c:pt idx="2">
                  <c:v>91.666666666666671</c:v>
                </c:pt>
                <c:pt idx="3">
                  <c:v>70</c:v>
                </c:pt>
                <c:pt idx="4">
                  <c:v>67.5</c:v>
                </c:pt>
                <c:pt idx="5">
                  <c:v>56.674999999999997</c:v>
                </c:pt>
                <c:pt idx="6">
                  <c:v>87.5</c:v>
                </c:pt>
                <c:pt idx="7">
                  <c:v>62.5</c:v>
                </c:pt>
                <c:pt idx="8">
                  <c:v>63.333333333333336</c:v>
                </c:pt>
                <c:pt idx="9">
                  <c:v>65</c:v>
                </c:pt>
                <c:pt idx="10">
                  <c:v>36</c:v>
                </c:pt>
                <c:pt idx="11">
                  <c:v>43.75</c:v>
                </c:pt>
                <c:pt idx="12">
                  <c:v>50</c:v>
                </c:pt>
                <c:pt idx="13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33-47D9-8F99-9938C9641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799056"/>
        <c:axId val="1120785328"/>
      </c:scatterChart>
      <c:valAx>
        <c:axId val="112079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Distância</a:t>
                </a:r>
                <a:r>
                  <a:rPr lang="pt-BR" baseline="0"/>
                  <a:t> ao Pólo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0785328"/>
        <c:crosses val="autoZero"/>
        <c:crossBetween val="midCat"/>
      </c:valAx>
      <c:valAx>
        <c:axId val="11207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Preço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079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Preço x Frente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(2)'!$H$11</c:f>
              <c:strCache>
                <c:ptCount val="1"/>
                <c:pt idx="0">
                  <c:v>Preço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2592082239720037E-2"/>
                  <c:y val="0.3512689559638378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'Exercício 02 (2)'!$F$12:$F$25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20</c:v>
                </c:pt>
                <c:pt idx="7">
                  <c:v>10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</c:numCache>
            </c:numRef>
          </c:xVal>
          <c:yVal>
            <c:numRef>
              <c:f>'Exercício 02 (2)'!$H$12:$H$25</c:f>
              <c:numCache>
                <c:formatCode>0.00</c:formatCode>
                <c:ptCount val="14"/>
                <c:pt idx="0">
                  <c:v>100</c:v>
                </c:pt>
                <c:pt idx="1">
                  <c:v>80</c:v>
                </c:pt>
                <c:pt idx="2">
                  <c:v>91.666666666666671</c:v>
                </c:pt>
                <c:pt idx="3">
                  <c:v>70</c:v>
                </c:pt>
                <c:pt idx="4">
                  <c:v>67.5</c:v>
                </c:pt>
                <c:pt idx="5">
                  <c:v>56.674999999999997</c:v>
                </c:pt>
                <c:pt idx="6">
                  <c:v>87.5</c:v>
                </c:pt>
                <c:pt idx="7">
                  <c:v>62.5</c:v>
                </c:pt>
                <c:pt idx="8">
                  <c:v>63.333333333333336</c:v>
                </c:pt>
                <c:pt idx="9">
                  <c:v>65</c:v>
                </c:pt>
                <c:pt idx="10">
                  <c:v>36</c:v>
                </c:pt>
                <c:pt idx="11">
                  <c:v>43.75</c:v>
                </c:pt>
                <c:pt idx="12">
                  <c:v>50</c:v>
                </c:pt>
                <c:pt idx="13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34-4BE8-BF61-0B6A8080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872592"/>
        <c:axId val="1339881744"/>
      </c:scatterChart>
      <c:valAx>
        <c:axId val="133987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Frente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81744"/>
        <c:crosses val="autoZero"/>
        <c:crossBetween val="midCat"/>
      </c:valAx>
      <c:valAx>
        <c:axId val="13398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Preço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7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Preço x Topografia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(2)'!$H$11</c:f>
              <c:strCache>
                <c:ptCount val="1"/>
                <c:pt idx="0">
                  <c:v>Preço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0755686789151362E-2"/>
                  <c:y val="0.310479367162438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'Exercício 02 (2)'!$G$12:$G$25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0.85</c:v>
                </c:pt>
                <c:pt idx="5">
                  <c:v>0.85</c:v>
                </c:pt>
                <c:pt idx="6">
                  <c:v>1</c:v>
                </c:pt>
                <c:pt idx="7">
                  <c:v>0.85</c:v>
                </c:pt>
                <c:pt idx="8">
                  <c:v>0.85</c:v>
                </c:pt>
                <c:pt idx="9">
                  <c:v>1</c:v>
                </c:pt>
                <c:pt idx="10">
                  <c:v>0.85</c:v>
                </c:pt>
                <c:pt idx="11">
                  <c:v>0.85</c:v>
                </c:pt>
                <c:pt idx="12">
                  <c:v>1</c:v>
                </c:pt>
                <c:pt idx="13">
                  <c:v>0.85</c:v>
                </c:pt>
              </c:numCache>
            </c:numRef>
          </c:xVal>
          <c:yVal>
            <c:numRef>
              <c:f>'Exercício 02 (2)'!$H$12:$H$25</c:f>
              <c:numCache>
                <c:formatCode>0.00</c:formatCode>
                <c:ptCount val="14"/>
                <c:pt idx="0">
                  <c:v>100</c:v>
                </c:pt>
                <c:pt idx="1">
                  <c:v>80</c:v>
                </c:pt>
                <c:pt idx="2">
                  <c:v>91.666666666666671</c:v>
                </c:pt>
                <c:pt idx="3">
                  <c:v>70</c:v>
                </c:pt>
                <c:pt idx="4">
                  <c:v>67.5</c:v>
                </c:pt>
                <c:pt idx="5">
                  <c:v>56.674999999999997</c:v>
                </c:pt>
                <c:pt idx="6">
                  <c:v>87.5</c:v>
                </c:pt>
                <c:pt idx="7">
                  <c:v>62.5</c:v>
                </c:pt>
                <c:pt idx="8">
                  <c:v>63.333333333333336</c:v>
                </c:pt>
                <c:pt idx="9">
                  <c:v>65</c:v>
                </c:pt>
                <c:pt idx="10">
                  <c:v>36</c:v>
                </c:pt>
                <c:pt idx="11">
                  <c:v>43.75</c:v>
                </c:pt>
                <c:pt idx="12">
                  <c:v>50</c:v>
                </c:pt>
                <c:pt idx="13">
                  <c:v>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41-48EB-8A7F-86F733A06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6606800"/>
        <c:axId val="1226605136"/>
      </c:scatterChart>
      <c:valAx>
        <c:axId val="122660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Topografia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26605136"/>
        <c:crosses val="autoZero"/>
        <c:crossBetween val="midCat"/>
      </c:valAx>
      <c:valAx>
        <c:axId val="122660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Preço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26606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Distância</a:t>
            </a:r>
            <a:r>
              <a:rPr lang="en-US" baseline="0"/>
              <a:t> x Área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(2)'!$E$11</c:f>
              <c:strCache>
                <c:ptCount val="1"/>
                <c:pt idx="0">
                  <c:v>Dist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4897856517935257E-2"/>
                  <c:y val="0.348195173519976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'Exercício 02 (2)'!$D$12:$D$25</c:f>
              <c:numCache>
                <c:formatCode>#,##0</c:formatCode>
                <c:ptCount val="14"/>
                <c:pt idx="0">
                  <c:v>600</c:v>
                </c:pt>
                <c:pt idx="1">
                  <c:v>400</c:v>
                </c:pt>
                <c:pt idx="2">
                  <c:v>600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800</c:v>
                </c:pt>
                <c:pt idx="7">
                  <c:v>400</c:v>
                </c:pt>
                <c:pt idx="8">
                  <c:v>600</c:v>
                </c:pt>
                <c:pt idx="9">
                  <c:v>600</c:v>
                </c:pt>
                <c:pt idx="10">
                  <c:v>400</c:v>
                </c:pt>
                <c:pt idx="11">
                  <c:v>600</c:v>
                </c:pt>
                <c:pt idx="12">
                  <c:v>400</c:v>
                </c:pt>
                <c:pt idx="13">
                  <c:v>800</c:v>
                </c:pt>
              </c:numCache>
            </c:numRef>
          </c:xVal>
          <c:yVal>
            <c:numRef>
              <c:f>'Exercício 02 (2)'!$E$12:$E$25</c:f>
              <c:numCache>
                <c:formatCode>General</c:formatCode>
                <c:ptCount val="14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400</c:v>
                </c:pt>
                <c:pt idx="11">
                  <c:v>400</c:v>
                </c:pt>
                <c:pt idx="12">
                  <c:v>400</c:v>
                </c:pt>
                <c:pt idx="13">
                  <c:v>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EB-4942-9534-3323E0211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4149920"/>
        <c:axId val="1234137024"/>
      </c:scatterChart>
      <c:valAx>
        <c:axId val="123414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Área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4137024"/>
        <c:crosses val="autoZero"/>
        <c:crossBetween val="midCat"/>
      </c:valAx>
      <c:valAx>
        <c:axId val="123413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Distância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4149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Frente x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(2)'!$F$11</c:f>
              <c:strCache>
                <c:ptCount val="1"/>
                <c:pt idx="0">
                  <c:v>Frente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8056649168853896E-2"/>
                  <c:y val="0.333802857976086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'Exercício 02 (2)'!$D$12:$D$25</c:f>
              <c:numCache>
                <c:formatCode>#,##0</c:formatCode>
                <c:ptCount val="14"/>
                <c:pt idx="0">
                  <c:v>600</c:v>
                </c:pt>
                <c:pt idx="1">
                  <c:v>400</c:v>
                </c:pt>
                <c:pt idx="2">
                  <c:v>600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800</c:v>
                </c:pt>
                <c:pt idx="7">
                  <c:v>400</c:v>
                </c:pt>
                <c:pt idx="8">
                  <c:v>600</c:v>
                </c:pt>
                <c:pt idx="9">
                  <c:v>600</c:v>
                </c:pt>
                <c:pt idx="10">
                  <c:v>400</c:v>
                </c:pt>
                <c:pt idx="11">
                  <c:v>600</c:v>
                </c:pt>
                <c:pt idx="12">
                  <c:v>400</c:v>
                </c:pt>
                <c:pt idx="13">
                  <c:v>800</c:v>
                </c:pt>
              </c:numCache>
            </c:numRef>
          </c:xVal>
          <c:yVal>
            <c:numRef>
              <c:f>'Exercício 02 (2)'!$F$12:$F$25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20</c:v>
                </c:pt>
                <c:pt idx="7">
                  <c:v>10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98-46D8-A0A9-814BD42D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0789072"/>
        <c:axId val="1120792400"/>
      </c:scatterChart>
      <c:valAx>
        <c:axId val="112078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0792400"/>
        <c:crosses val="autoZero"/>
        <c:crossBetween val="midCat"/>
      </c:valAx>
      <c:valAx>
        <c:axId val="112079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0789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Top x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(2)'!$G$11</c:f>
              <c:strCache>
                <c:ptCount val="1"/>
                <c:pt idx="0">
                  <c:v>Top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'Exercício 02 (2)'!$D$12:$D$25</c:f>
              <c:numCache>
                <c:formatCode>#,##0</c:formatCode>
                <c:ptCount val="14"/>
                <c:pt idx="0">
                  <c:v>600</c:v>
                </c:pt>
                <c:pt idx="1">
                  <c:v>400</c:v>
                </c:pt>
                <c:pt idx="2">
                  <c:v>600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800</c:v>
                </c:pt>
                <c:pt idx="7">
                  <c:v>400</c:v>
                </c:pt>
                <c:pt idx="8">
                  <c:v>600</c:v>
                </c:pt>
                <c:pt idx="9">
                  <c:v>600</c:v>
                </c:pt>
                <c:pt idx="10">
                  <c:v>400</c:v>
                </c:pt>
                <c:pt idx="11">
                  <c:v>600</c:v>
                </c:pt>
                <c:pt idx="12">
                  <c:v>400</c:v>
                </c:pt>
                <c:pt idx="13">
                  <c:v>800</c:v>
                </c:pt>
              </c:numCache>
            </c:numRef>
          </c:xVal>
          <c:yVal>
            <c:numRef>
              <c:f>'Exercício 02 (2)'!$G$12:$G$25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0.85</c:v>
                </c:pt>
                <c:pt idx="5">
                  <c:v>0.85</c:v>
                </c:pt>
                <c:pt idx="6">
                  <c:v>1</c:v>
                </c:pt>
                <c:pt idx="7">
                  <c:v>0.85</c:v>
                </c:pt>
                <c:pt idx="8">
                  <c:v>0.85</c:v>
                </c:pt>
                <c:pt idx="9">
                  <c:v>1</c:v>
                </c:pt>
                <c:pt idx="10">
                  <c:v>0.85</c:v>
                </c:pt>
                <c:pt idx="11">
                  <c:v>0.85</c:v>
                </c:pt>
                <c:pt idx="12">
                  <c:v>1</c:v>
                </c:pt>
                <c:pt idx="13">
                  <c:v>0.85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74-405D-8588-2933EE71E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867600"/>
        <c:axId val="1339868016"/>
      </c:scatterChart>
      <c:valAx>
        <c:axId val="1339867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68016"/>
        <c:crosses val="autoZero"/>
        <c:crossBetween val="midCat"/>
      </c:valAx>
      <c:valAx>
        <c:axId val="133986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67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Frente x Dist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(2)'!$F$11</c:f>
              <c:strCache>
                <c:ptCount val="1"/>
                <c:pt idx="0">
                  <c:v>Frente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7501093613298338E-2"/>
                  <c:y val="0.133317293671624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'Exercício 02 (2)'!$E$12:$E$25</c:f>
              <c:numCache>
                <c:formatCode>General</c:formatCode>
                <c:ptCount val="14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400</c:v>
                </c:pt>
                <c:pt idx="11">
                  <c:v>400</c:v>
                </c:pt>
                <c:pt idx="12">
                  <c:v>400</c:v>
                </c:pt>
                <c:pt idx="13">
                  <c:v>400</c:v>
                </c:pt>
              </c:numCache>
            </c:numRef>
          </c:xVal>
          <c:yVal>
            <c:numRef>
              <c:f>'Exercício 02 (2)'!$F$12:$F$25</c:f>
              <c:numCache>
                <c:formatCode>General</c:formatCode>
                <c:ptCount val="14"/>
                <c:pt idx="0">
                  <c:v>20</c:v>
                </c:pt>
                <c:pt idx="1">
                  <c:v>15</c:v>
                </c:pt>
                <c:pt idx="2">
                  <c:v>20</c:v>
                </c:pt>
                <c:pt idx="3">
                  <c:v>15</c:v>
                </c:pt>
                <c:pt idx="4">
                  <c:v>15</c:v>
                </c:pt>
                <c:pt idx="5">
                  <c:v>10</c:v>
                </c:pt>
                <c:pt idx="6">
                  <c:v>20</c:v>
                </c:pt>
                <c:pt idx="7">
                  <c:v>10</c:v>
                </c:pt>
                <c:pt idx="8">
                  <c:v>15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BA-4348-A031-53EEC88B8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884240"/>
        <c:axId val="1339880912"/>
      </c:scatterChart>
      <c:valAx>
        <c:axId val="133988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80912"/>
        <c:crosses val="autoZero"/>
        <c:crossBetween val="midCat"/>
      </c:valAx>
      <c:valAx>
        <c:axId val="133988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8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Top x Dist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'Exercício 02 (2)'!$G$11</c:f>
              <c:strCache>
                <c:ptCount val="1"/>
                <c:pt idx="0">
                  <c:v>Top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25571259842519684"/>
                  <c:y val="2.89125838436862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</c:trendlineLbl>
          </c:trendline>
          <c:xVal>
            <c:numRef>
              <c:f>'Exercício 02 (2)'!$E$12:$E$25</c:f>
              <c:numCache>
                <c:formatCode>General</c:formatCode>
                <c:ptCount val="14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400</c:v>
                </c:pt>
                <c:pt idx="11">
                  <c:v>400</c:v>
                </c:pt>
                <c:pt idx="12">
                  <c:v>400</c:v>
                </c:pt>
                <c:pt idx="13">
                  <c:v>400</c:v>
                </c:pt>
              </c:numCache>
            </c:numRef>
          </c:xVal>
          <c:yVal>
            <c:numRef>
              <c:f>'Exercício 02 (2)'!$G$12:$G$25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0.85</c:v>
                </c:pt>
                <c:pt idx="5">
                  <c:v>0.85</c:v>
                </c:pt>
                <c:pt idx="6">
                  <c:v>1</c:v>
                </c:pt>
                <c:pt idx="7">
                  <c:v>0.85</c:v>
                </c:pt>
                <c:pt idx="8">
                  <c:v>0.85</c:v>
                </c:pt>
                <c:pt idx="9">
                  <c:v>1</c:v>
                </c:pt>
                <c:pt idx="10">
                  <c:v>0.85</c:v>
                </c:pt>
                <c:pt idx="11">
                  <c:v>0.85</c:v>
                </c:pt>
                <c:pt idx="12">
                  <c:v>1</c:v>
                </c:pt>
                <c:pt idx="13">
                  <c:v>0.85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66-40B9-BB41-C56B9E8F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865520"/>
        <c:axId val="1339871760"/>
      </c:scatterChart>
      <c:valAx>
        <c:axId val="133986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71760"/>
        <c:crosses val="autoZero"/>
        <c:crossBetween val="midCat"/>
      </c:valAx>
      <c:valAx>
        <c:axId val="133987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9865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 /><Relationship Id="rId3" Type="http://schemas.openxmlformats.org/officeDocument/2006/relationships/chart" Target="../charts/chart3.xml" /><Relationship Id="rId7" Type="http://schemas.openxmlformats.org/officeDocument/2006/relationships/chart" Target="../charts/chart7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6" Type="http://schemas.openxmlformats.org/officeDocument/2006/relationships/chart" Target="../charts/chart6.xml" /><Relationship Id="rId11" Type="http://schemas.openxmlformats.org/officeDocument/2006/relationships/chart" Target="../charts/chart11.xml" /><Relationship Id="rId5" Type="http://schemas.openxmlformats.org/officeDocument/2006/relationships/chart" Target="../charts/chart5.xml" /><Relationship Id="rId10" Type="http://schemas.openxmlformats.org/officeDocument/2006/relationships/chart" Target="../charts/chart10.xml" /><Relationship Id="rId4" Type="http://schemas.openxmlformats.org/officeDocument/2006/relationships/chart" Target="../charts/chart4.xml" /><Relationship Id="rId9" Type="http://schemas.openxmlformats.org/officeDocument/2006/relationships/chart" Target="../charts/chart9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 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 /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144780</xdr:colOff>
      <xdr:row>3</xdr:row>
      <xdr:rowOff>19050</xdr:rowOff>
    </xdr:from>
    <xdr:to>
      <xdr:col>16</xdr:col>
      <xdr:colOff>449580</xdr:colOff>
      <xdr:row>17</xdr:row>
      <xdr:rowOff>156210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533400</xdr:colOff>
      <xdr:row>3</xdr:row>
      <xdr:rowOff>19050</xdr:rowOff>
    </xdr:from>
    <xdr:to>
      <xdr:col>24</xdr:col>
      <xdr:colOff>228600</xdr:colOff>
      <xdr:row>17</xdr:row>
      <xdr:rowOff>156210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349622</xdr:colOff>
      <xdr:row>3</xdr:row>
      <xdr:rowOff>31377</xdr:rowOff>
    </xdr:from>
    <xdr:to>
      <xdr:col>32</xdr:col>
      <xdr:colOff>44822</xdr:colOff>
      <xdr:row>18</xdr:row>
      <xdr:rowOff>49307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277905</xdr:colOff>
      <xdr:row>3</xdr:row>
      <xdr:rowOff>22412</xdr:rowOff>
    </xdr:from>
    <xdr:to>
      <xdr:col>39</xdr:col>
      <xdr:colOff>582705</xdr:colOff>
      <xdr:row>18</xdr:row>
      <xdr:rowOff>40342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161365</xdr:colOff>
      <xdr:row>18</xdr:row>
      <xdr:rowOff>94128</xdr:rowOff>
    </xdr:from>
    <xdr:to>
      <xdr:col>16</xdr:col>
      <xdr:colOff>466165</xdr:colOff>
      <xdr:row>33</xdr:row>
      <xdr:rowOff>112057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152399</xdr:colOff>
      <xdr:row>34</xdr:row>
      <xdr:rowOff>81644</xdr:rowOff>
    </xdr:from>
    <xdr:to>
      <xdr:col>16</xdr:col>
      <xdr:colOff>457199</xdr:colOff>
      <xdr:row>49</xdr:row>
      <xdr:rowOff>48987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533400</xdr:colOff>
      <xdr:row>34</xdr:row>
      <xdr:rowOff>70758</xdr:rowOff>
    </xdr:from>
    <xdr:to>
      <xdr:col>32</xdr:col>
      <xdr:colOff>228600</xdr:colOff>
      <xdr:row>49</xdr:row>
      <xdr:rowOff>38101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43541</xdr:colOff>
      <xdr:row>18</xdr:row>
      <xdr:rowOff>70757</xdr:rowOff>
    </xdr:from>
    <xdr:to>
      <xdr:col>24</xdr:col>
      <xdr:colOff>348341</xdr:colOff>
      <xdr:row>33</xdr:row>
      <xdr:rowOff>5443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65313</xdr:colOff>
      <xdr:row>34</xdr:row>
      <xdr:rowOff>5444</xdr:rowOff>
    </xdr:from>
    <xdr:to>
      <xdr:col>24</xdr:col>
      <xdr:colOff>370113</xdr:colOff>
      <xdr:row>48</xdr:row>
      <xdr:rowOff>157844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500742</xdr:colOff>
      <xdr:row>18</xdr:row>
      <xdr:rowOff>103414</xdr:rowOff>
    </xdr:from>
    <xdr:to>
      <xdr:col>32</xdr:col>
      <xdr:colOff>195942</xdr:colOff>
      <xdr:row>33</xdr:row>
      <xdr:rowOff>38100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304800</xdr:colOff>
      <xdr:row>76</xdr:row>
      <xdr:rowOff>87630</xdr:rowOff>
    </xdr:from>
    <xdr:to>
      <xdr:col>17</xdr:col>
      <xdr:colOff>312420</xdr:colOff>
      <xdr:row>91</xdr:row>
      <xdr:rowOff>80010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38</xdr:row>
      <xdr:rowOff>49530</xdr:rowOff>
    </xdr:from>
    <xdr:to>
      <xdr:col>9</xdr:col>
      <xdr:colOff>312420</xdr:colOff>
      <xdr:row>53</xdr:row>
      <xdr:rowOff>41910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297181</xdr:colOff>
      <xdr:row>30</xdr:row>
      <xdr:rowOff>60960</xdr:rowOff>
    </xdr:from>
    <xdr:to>
      <xdr:col>3</xdr:col>
      <xdr:colOff>13252</xdr:colOff>
      <xdr:row>34</xdr:row>
      <xdr:rowOff>155718</xdr:rowOff>
    </xdr:to>
    <xdr:pic>
      <xdr:nvPicPr>
        <xdr:cNvPr id="4" name="Picture 9" descr="http://s3.amazonaws.com/magoo/ABAAAA6CgAA-135.jpg">
          <a:extLst>
            <a:ext uri="{FF2B5EF4-FFF2-40B4-BE49-F238E27FC236}">
              <a16:creationId xmlns:a16="http://schemas.microsoft.com/office/drawing/2014/main" id="{D75BE0F3-36F4-458D-A20B-31033E57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764" y="13074595"/>
          <a:ext cx="1319584" cy="850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530087</xdr:colOff>
      <xdr:row>1</xdr:row>
      <xdr:rowOff>16565</xdr:rowOff>
    </xdr:from>
    <xdr:to>
      <xdr:col>18</xdr:col>
      <xdr:colOff>225287</xdr:colOff>
      <xdr:row>15</xdr:row>
      <xdr:rowOff>122583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FEC5F72-C97D-4501-BAF2-34B3C2534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7"/>
  <sheetViews>
    <sheetView topLeftCell="B1" zoomScale="115" zoomScaleNormal="115" workbookViewId="0">
      <selection activeCell="H17" sqref="H17"/>
    </sheetView>
  </sheetViews>
  <sheetFormatPr defaultRowHeight="15" x14ac:dyDescent="0.2"/>
  <cols>
    <col min="1" max="1" width="5.37890625" customWidth="1"/>
  </cols>
  <sheetData>
    <row r="1" spans="2:9" x14ac:dyDescent="0.2">
      <c r="D1" s="1" t="s">
        <v>0</v>
      </c>
      <c r="E1" s="1"/>
      <c r="G1" s="2"/>
      <c r="H1" s="2"/>
      <c r="I1" s="2"/>
    </row>
    <row r="2" spans="2:9" x14ac:dyDescent="0.2">
      <c r="D2" s="1"/>
      <c r="E2" s="1"/>
      <c r="G2" s="2"/>
      <c r="H2" s="2"/>
      <c r="I2" s="2"/>
    </row>
    <row r="3" spans="2:9" x14ac:dyDescent="0.2">
      <c r="B3" t="s">
        <v>112</v>
      </c>
      <c r="G3" s="2"/>
      <c r="H3" s="2"/>
      <c r="I3" s="2"/>
    </row>
    <row r="4" spans="2:9" x14ac:dyDescent="0.2">
      <c r="B4" t="s">
        <v>2</v>
      </c>
      <c r="G4" s="2"/>
      <c r="H4" s="2"/>
      <c r="I4" s="2"/>
    </row>
    <row r="5" spans="2:9" x14ac:dyDescent="0.2">
      <c r="B5" s="3" t="s">
        <v>3</v>
      </c>
      <c r="C5" s="3"/>
      <c r="D5" s="3"/>
      <c r="E5" s="3"/>
      <c r="F5" s="3"/>
      <c r="G5" s="4"/>
      <c r="H5" s="2"/>
      <c r="I5" s="2"/>
    </row>
    <row r="6" spans="2:9" x14ac:dyDescent="0.2">
      <c r="B6" s="3" t="s">
        <v>4</v>
      </c>
      <c r="C6" s="5"/>
      <c r="D6" s="5"/>
      <c r="E6" s="5"/>
      <c r="F6" s="5"/>
      <c r="G6" s="6"/>
      <c r="H6" s="2"/>
      <c r="I6" s="2"/>
    </row>
    <row r="7" spans="2:9" x14ac:dyDescent="0.2">
      <c r="B7" s="3" t="s">
        <v>5</v>
      </c>
      <c r="G7" s="2"/>
      <c r="H7" s="2"/>
      <c r="I7" s="2"/>
    </row>
    <row r="8" spans="2:9" ht="15.75" thickBot="1" x14ac:dyDescent="0.25">
      <c r="G8" s="2"/>
      <c r="H8" s="2"/>
      <c r="I8" s="2"/>
    </row>
    <row r="9" spans="2:9" ht="15.75" thickTop="1" x14ac:dyDescent="0.2">
      <c r="B9" s="83" t="s">
        <v>6</v>
      </c>
      <c r="C9" s="7" t="s">
        <v>7</v>
      </c>
      <c r="D9" s="7" t="s">
        <v>8</v>
      </c>
      <c r="E9" s="7" t="s">
        <v>9</v>
      </c>
      <c r="F9" s="7" t="s">
        <v>11</v>
      </c>
      <c r="G9" s="8" t="s">
        <v>13</v>
      </c>
      <c r="H9" s="7" t="s">
        <v>12</v>
      </c>
      <c r="I9" s="7" t="s">
        <v>10</v>
      </c>
    </row>
    <row r="10" spans="2:9" ht="15.75" thickBot="1" x14ac:dyDescent="0.25">
      <c r="B10" s="84"/>
      <c r="C10" s="9" t="s">
        <v>14</v>
      </c>
      <c r="D10" s="9" t="s">
        <v>15</v>
      </c>
      <c r="E10" s="9" t="s">
        <v>16</v>
      </c>
      <c r="F10" s="9" t="s">
        <v>18</v>
      </c>
      <c r="G10" s="10"/>
      <c r="H10" s="9" t="s">
        <v>19</v>
      </c>
      <c r="I10" s="9" t="s">
        <v>17</v>
      </c>
    </row>
    <row r="11" spans="2:9" ht="16.5" thickTop="1" thickBot="1" x14ac:dyDescent="0.25">
      <c r="B11" s="41"/>
      <c r="C11" s="42"/>
      <c r="D11" s="42"/>
      <c r="E11" s="42" t="s">
        <v>67</v>
      </c>
      <c r="F11" s="42" t="s">
        <v>27</v>
      </c>
      <c r="G11" s="43" t="s">
        <v>13</v>
      </c>
      <c r="H11" s="42" t="s">
        <v>68</v>
      </c>
      <c r="I11" s="42" t="s">
        <v>10</v>
      </c>
    </row>
    <row r="12" spans="2:9" ht="15.75" thickTop="1" x14ac:dyDescent="0.2">
      <c r="B12" s="11" t="s">
        <v>20</v>
      </c>
      <c r="C12" s="12">
        <v>1</v>
      </c>
      <c r="D12" s="13">
        <v>60000</v>
      </c>
      <c r="E12" s="13">
        <v>600</v>
      </c>
      <c r="F12" s="12">
        <v>200</v>
      </c>
      <c r="G12" s="12">
        <v>20</v>
      </c>
      <c r="H12" s="12">
        <v>1</v>
      </c>
      <c r="I12" s="14">
        <v>100</v>
      </c>
    </row>
    <row r="13" spans="2:9" x14ac:dyDescent="0.2">
      <c r="B13" s="15" t="s">
        <v>21</v>
      </c>
      <c r="C13" s="16">
        <v>2</v>
      </c>
      <c r="D13" s="17">
        <v>32000</v>
      </c>
      <c r="E13" s="17">
        <v>400</v>
      </c>
      <c r="F13" s="16">
        <v>200</v>
      </c>
      <c r="G13" s="16">
        <v>15</v>
      </c>
      <c r="H13" s="16">
        <v>1</v>
      </c>
      <c r="I13" s="18">
        <v>80</v>
      </c>
    </row>
    <row r="14" spans="2:9" x14ac:dyDescent="0.2">
      <c r="B14" s="15" t="s">
        <v>21</v>
      </c>
      <c r="C14" s="16">
        <v>3</v>
      </c>
      <c r="D14" s="17">
        <v>55000</v>
      </c>
      <c r="E14" s="17">
        <v>600</v>
      </c>
      <c r="F14" s="16">
        <v>200</v>
      </c>
      <c r="G14" s="16">
        <v>20</v>
      </c>
      <c r="H14" s="16">
        <v>1</v>
      </c>
      <c r="I14" s="18">
        <v>91.666666666666671</v>
      </c>
    </row>
    <row r="15" spans="2:9" x14ac:dyDescent="0.2">
      <c r="B15" s="15" t="s">
        <v>22</v>
      </c>
      <c r="C15" s="16">
        <v>4</v>
      </c>
      <c r="D15" s="17">
        <v>28000</v>
      </c>
      <c r="E15" s="17">
        <v>400</v>
      </c>
      <c r="F15" s="16">
        <v>300</v>
      </c>
      <c r="G15" s="16">
        <v>15</v>
      </c>
      <c r="H15" s="16">
        <v>1</v>
      </c>
      <c r="I15" s="18">
        <v>70</v>
      </c>
    </row>
    <row r="16" spans="2:9" x14ac:dyDescent="0.2">
      <c r="B16" s="15" t="s">
        <v>22</v>
      </c>
      <c r="C16" s="16">
        <v>5</v>
      </c>
      <c r="D16" s="17">
        <v>27000</v>
      </c>
      <c r="E16" s="17">
        <v>400</v>
      </c>
      <c r="F16" s="16">
        <v>300</v>
      </c>
      <c r="G16" s="16">
        <v>15</v>
      </c>
      <c r="H16" s="16">
        <v>0.85</v>
      </c>
      <c r="I16" s="18">
        <v>67.5</v>
      </c>
    </row>
    <row r="17" spans="2:9" x14ac:dyDescent="0.2">
      <c r="B17" s="15" t="s">
        <v>22</v>
      </c>
      <c r="C17" s="16">
        <v>6</v>
      </c>
      <c r="D17" s="17">
        <v>22670</v>
      </c>
      <c r="E17" s="17">
        <v>400</v>
      </c>
      <c r="F17" s="16">
        <v>300</v>
      </c>
      <c r="G17" s="16">
        <v>10</v>
      </c>
      <c r="H17" s="16">
        <v>0.85</v>
      </c>
      <c r="I17" s="18">
        <v>56.674999999999997</v>
      </c>
    </row>
    <row r="18" spans="2:9" x14ac:dyDescent="0.2">
      <c r="B18" s="15" t="s">
        <v>22</v>
      </c>
      <c r="C18" s="16">
        <v>7</v>
      </c>
      <c r="D18" s="17">
        <v>70000</v>
      </c>
      <c r="E18" s="17">
        <v>800</v>
      </c>
      <c r="F18" s="16">
        <v>300</v>
      </c>
      <c r="G18" s="16">
        <v>20</v>
      </c>
      <c r="H18" s="16">
        <v>1</v>
      </c>
      <c r="I18" s="18">
        <v>87.5</v>
      </c>
    </row>
    <row r="19" spans="2:9" x14ac:dyDescent="0.2">
      <c r="B19" s="15" t="s">
        <v>23</v>
      </c>
      <c r="C19" s="16">
        <v>8</v>
      </c>
      <c r="D19" s="17">
        <v>25000</v>
      </c>
      <c r="E19" s="17">
        <v>400</v>
      </c>
      <c r="F19" s="16">
        <v>300</v>
      </c>
      <c r="G19" s="16">
        <v>10</v>
      </c>
      <c r="H19" s="16">
        <v>0.85</v>
      </c>
      <c r="I19" s="18">
        <v>62.5</v>
      </c>
    </row>
    <row r="20" spans="2:9" x14ac:dyDescent="0.2">
      <c r="B20" s="15" t="s">
        <v>23</v>
      </c>
      <c r="C20" s="16">
        <v>9</v>
      </c>
      <c r="D20" s="17">
        <v>38000</v>
      </c>
      <c r="E20" s="17">
        <v>600</v>
      </c>
      <c r="F20" s="16">
        <v>300</v>
      </c>
      <c r="G20" s="16">
        <v>15</v>
      </c>
      <c r="H20" s="16">
        <v>0.85</v>
      </c>
      <c r="I20" s="18">
        <v>63.333333333333336</v>
      </c>
    </row>
    <row r="21" spans="2:9" x14ac:dyDescent="0.2">
      <c r="B21" s="15" t="s">
        <v>22</v>
      </c>
      <c r="C21" s="16">
        <v>10</v>
      </c>
      <c r="D21" s="17">
        <v>39000</v>
      </c>
      <c r="E21" s="17">
        <v>600</v>
      </c>
      <c r="F21" s="16">
        <v>300</v>
      </c>
      <c r="G21" s="16">
        <v>15</v>
      </c>
      <c r="H21" s="16">
        <v>1</v>
      </c>
      <c r="I21" s="18">
        <v>65</v>
      </c>
    </row>
    <row r="22" spans="2:9" x14ac:dyDescent="0.2">
      <c r="B22" s="15" t="s">
        <v>24</v>
      </c>
      <c r="C22" s="16">
        <v>11</v>
      </c>
      <c r="D22" s="17">
        <v>14400</v>
      </c>
      <c r="E22" s="17">
        <v>400</v>
      </c>
      <c r="F22" s="16">
        <v>400</v>
      </c>
      <c r="G22" s="16">
        <v>10</v>
      </c>
      <c r="H22" s="16">
        <v>0.85</v>
      </c>
      <c r="I22" s="18">
        <v>36</v>
      </c>
    </row>
    <row r="23" spans="2:9" x14ac:dyDescent="0.2">
      <c r="B23" s="15" t="s">
        <v>25</v>
      </c>
      <c r="C23" s="16">
        <v>12</v>
      </c>
      <c r="D23" s="17">
        <v>26250</v>
      </c>
      <c r="E23" s="17">
        <v>600</v>
      </c>
      <c r="F23" s="16">
        <v>400</v>
      </c>
      <c r="G23" s="16">
        <v>10</v>
      </c>
      <c r="H23" s="16">
        <v>0.85</v>
      </c>
      <c r="I23" s="18">
        <v>43.75</v>
      </c>
    </row>
    <row r="24" spans="2:9" x14ac:dyDescent="0.2">
      <c r="B24" s="15" t="s">
        <v>25</v>
      </c>
      <c r="C24" s="16">
        <v>13</v>
      </c>
      <c r="D24" s="17">
        <v>20000</v>
      </c>
      <c r="E24" s="17">
        <v>400</v>
      </c>
      <c r="F24" s="16">
        <v>400</v>
      </c>
      <c r="G24" s="16">
        <v>10</v>
      </c>
      <c r="H24" s="16">
        <v>1</v>
      </c>
      <c r="I24" s="18">
        <v>50</v>
      </c>
    </row>
    <row r="25" spans="2:9" ht="15.75" thickBot="1" x14ac:dyDescent="0.25">
      <c r="B25" s="19" t="s">
        <v>25</v>
      </c>
      <c r="C25" s="20">
        <v>14</v>
      </c>
      <c r="D25" s="21">
        <v>32000</v>
      </c>
      <c r="E25" s="21">
        <v>800</v>
      </c>
      <c r="F25" s="20">
        <v>400</v>
      </c>
      <c r="G25" s="20">
        <v>10</v>
      </c>
      <c r="H25" s="16">
        <v>0.85</v>
      </c>
      <c r="I25" s="22">
        <v>40</v>
      </c>
    </row>
    <row r="26" spans="2:9" ht="15.75" thickTop="1" x14ac:dyDescent="0.2">
      <c r="B26" s="23"/>
      <c r="C26" s="2"/>
      <c r="D26" s="24"/>
      <c r="E26" s="24"/>
      <c r="F26" s="24"/>
      <c r="G26" s="24"/>
      <c r="H26" s="24"/>
      <c r="I26" s="24"/>
    </row>
    <row r="27" spans="2:9" x14ac:dyDescent="0.2">
      <c r="B27" s="25"/>
      <c r="C27" s="2"/>
      <c r="D27" s="24"/>
      <c r="E27" s="24"/>
      <c r="F27" s="24"/>
      <c r="G27" s="24"/>
      <c r="H27" s="24"/>
      <c r="I27" s="24"/>
    </row>
    <row r="28" spans="2:9" x14ac:dyDescent="0.2">
      <c r="B28" s="26" t="s">
        <v>26</v>
      </c>
      <c r="G28" s="2"/>
      <c r="H28" s="2"/>
      <c r="I28" s="2"/>
    </row>
    <row r="29" spans="2:9" x14ac:dyDescent="0.2">
      <c r="B29" s="26" t="s">
        <v>72</v>
      </c>
      <c r="G29" s="2"/>
      <c r="H29" s="2"/>
      <c r="I29" s="2"/>
    </row>
    <row r="30" spans="2:9" x14ac:dyDescent="0.2">
      <c r="B30" s="26" t="s">
        <v>73</v>
      </c>
      <c r="G30" s="2"/>
      <c r="H30" s="2"/>
      <c r="I30" s="2"/>
    </row>
    <row r="31" spans="2:9" x14ac:dyDescent="0.2">
      <c r="B31" s="26" t="s">
        <v>74</v>
      </c>
      <c r="G31" s="2"/>
      <c r="H31" s="2"/>
      <c r="I31" s="2"/>
    </row>
    <row r="32" spans="2:9" x14ac:dyDescent="0.2">
      <c r="B32" s="26" t="s">
        <v>76</v>
      </c>
    </row>
    <row r="33" spans="2:2" x14ac:dyDescent="0.2">
      <c r="B33" s="26" t="s">
        <v>75</v>
      </c>
    </row>
    <row r="34" spans="2:2" x14ac:dyDescent="0.2">
      <c r="B34" s="26" t="s">
        <v>60</v>
      </c>
    </row>
    <row r="35" spans="2:2" x14ac:dyDescent="0.2">
      <c r="B35" s="26" t="s">
        <v>61</v>
      </c>
    </row>
    <row r="36" spans="2:2" x14ac:dyDescent="0.2">
      <c r="B36" s="26" t="s">
        <v>70</v>
      </c>
    </row>
    <row r="37" spans="2:2" x14ac:dyDescent="0.2">
      <c r="B37" s="26" t="s">
        <v>71</v>
      </c>
    </row>
  </sheetData>
  <mergeCells count="1">
    <mergeCell ref="B9:B1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5"/>
  <sheetViews>
    <sheetView zoomScaleNormal="100" workbookViewId="0">
      <selection activeCell="A102" sqref="A102"/>
    </sheetView>
  </sheetViews>
  <sheetFormatPr defaultRowHeight="15" x14ac:dyDescent="0.2"/>
  <cols>
    <col min="1" max="1" width="22.59765625" customWidth="1"/>
    <col min="3" max="3" width="17.08203125" customWidth="1"/>
    <col min="4" max="5" width="9.28125" bestFit="1" customWidth="1"/>
    <col min="6" max="6" width="17.3515625" customWidth="1"/>
    <col min="7" max="7" width="11.97265625" bestFit="1" customWidth="1"/>
    <col min="8" max="8" width="9.28125" bestFit="1" customWidth="1"/>
    <col min="10" max="10" width="23.80859375" bestFit="1" customWidth="1"/>
    <col min="11" max="11" width="15.19921875" bestFit="1" customWidth="1"/>
    <col min="12" max="13" width="12.64453125" bestFit="1" customWidth="1"/>
    <col min="14" max="14" width="11.97265625" bestFit="1" customWidth="1"/>
    <col min="15" max="15" width="14.9296875" bestFit="1" customWidth="1"/>
    <col min="16" max="16" width="13.98828125" bestFit="1" customWidth="1"/>
    <col min="17" max="17" width="13.046875" bestFit="1" customWidth="1"/>
    <col min="18" max="18" width="13.71875" bestFit="1" customWidth="1"/>
  </cols>
  <sheetData>
    <row r="1" spans="1:8" x14ac:dyDescent="0.2">
      <c r="C1" s="1" t="s">
        <v>0</v>
      </c>
      <c r="D1" s="1"/>
      <c r="F1" s="2"/>
      <c r="G1" s="2"/>
      <c r="H1" s="2"/>
    </row>
    <row r="2" spans="1:8" x14ac:dyDescent="0.2">
      <c r="C2" s="1"/>
      <c r="D2" s="1"/>
      <c r="F2" s="2"/>
      <c r="G2" s="2"/>
      <c r="H2" s="2"/>
    </row>
    <row r="3" spans="1:8" x14ac:dyDescent="0.2">
      <c r="A3" t="s">
        <v>1</v>
      </c>
      <c r="F3" s="2"/>
      <c r="G3" s="2"/>
      <c r="H3" s="2"/>
    </row>
    <row r="4" spans="1:8" x14ac:dyDescent="0.2">
      <c r="A4" t="s">
        <v>2</v>
      </c>
      <c r="F4" s="2"/>
      <c r="G4" s="2"/>
      <c r="H4" s="2"/>
    </row>
    <row r="5" spans="1:8" x14ac:dyDescent="0.2">
      <c r="A5" s="3" t="s">
        <v>3</v>
      </c>
      <c r="B5" s="3"/>
      <c r="C5" s="3"/>
      <c r="D5" s="3"/>
      <c r="E5" s="3"/>
      <c r="F5" s="4"/>
      <c r="G5" s="2"/>
      <c r="H5" s="2"/>
    </row>
    <row r="6" spans="1:8" x14ac:dyDescent="0.2">
      <c r="A6" s="3" t="s">
        <v>4</v>
      </c>
      <c r="B6" s="5"/>
      <c r="C6" s="5"/>
      <c r="D6" s="5"/>
      <c r="E6" s="5"/>
      <c r="F6" s="6"/>
      <c r="G6" s="2"/>
      <c r="H6" s="2"/>
    </row>
    <row r="7" spans="1:8" x14ac:dyDescent="0.2">
      <c r="A7" s="3" t="s">
        <v>5</v>
      </c>
      <c r="F7" s="2"/>
      <c r="G7" s="2"/>
      <c r="H7" s="2"/>
    </row>
    <row r="8" spans="1:8" ht="15.75" thickBot="1" x14ac:dyDescent="0.25">
      <c r="F8" s="2"/>
      <c r="G8" s="2"/>
      <c r="H8" s="2"/>
    </row>
    <row r="9" spans="1:8" ht="15.75" thickTop="1" x14ac:dyDescent="0.2">
      <c r="A9" s="83" t="s">
        <v>6</v>
      </c>
      <c r="B9" s="7" t="s">
        <v>7</v>
      </c>
      <c r="C9" s="7" t="s">
        <v>8</v>
      </c>
      <c r="D9" s="7" t="s">
        <v>9</v>
      </c>
      <c r="E9" s="7" t="s">
        <v>11</v>
      </c>
      <c r="F9" s="8" t="s">
        <v>13</v>
      </c>
      <c r="G9" s="7" t="s">
        <v>12</v>
      </c>
      <c r="H9" s="7" t="s">
        <v>10</v>
      </c>
    </row>
    <row r="10" spans="1:8" ht="15.75" thickBot="1" x14ac:dyDescent="0.25">
      <c r="A10" s="84"/>
      <c r="B10" s="9" t="s">
        <v>14</v>
      </c>
      <c r="C10" s="9" t="s">
        <v>15</v>
      </c>
      <c r="D10" s="9" t="s">
        <v>16</v>
      </c>
      <c r="E10" s="9" t="s">
        <v>18</v>
      </c>
      <c r="F10" s="10"/>
      <c r="G10" s="9" t="s">
        <v>19</v>
      </c>
      <c r="H10" s="9" t="s">
        <v>17</v>
      </c>
    </row>
    <row r="11" spans="1:8" ht="16.5" thickTop="1" thickBot="1" x14ac:dyDescent="0.25">
      <c r="A11" s="41"/>
      <c r="B11" s="42"/>
      <c r="C11" s="42"/>
      <c r="D11" s="42" t="s">
        <v>67</v>
      </c>
      <c r="E11" s="42" t="s">
        <v>27</v>
      </c>
      <c r="F11" s="43" t="s">
        <v>13</v>
      </c>
      <c r="G11" s="42" t="s">
        <v>68</v>
      </c>
      <c r="H11" s="42" t="s">
        <v>10</v>
      </c>
    </row>
    <row r="12" spans="1:8" ht="15.75" thickTop="1" x14ac:dyDescent="0.2">
      <c r="A12" s="11" t="s">
        <v>20</v>
      </c>
      <c r="B12" s="12">
        <v>1</v>
      </c>
      <c r="C12" s="13">
        <v>60000</v>
      </c>
      <c r="D12" s="13">
        <v>600</v>
      </c>
      <c r="E12" s="12">
        <v>200</v>
      </c>
      <c r="F12" s="12">
        <v>20</v>
      </c>
      <c r="G12" s="12">
        <v>1</v>
      </c>
      <c r="H12" s="14">
        <v>100</v>
      </c>
    </row>
    <row r="13" spans="1:8" x14ac:dyDescent="0.2">
      <c r="A13" s="15" t="s">
        <v>21</v>
      </c>
      <c r="B13" s="16">
        <v>2</v>
      </c>
      <c r="C13" s="17">
        <v>32000</v>
      </c>
      <c r="D13" s="17">
        <v>400</v>
      </c>
      <c r="E13" s="16">
        <v>200</v>
      </c>
      <c r="F13" s="16">
        <v>15</v>
      </c>
      <c r="G13" s="16">
        <v>1</v>
      </c>
      <c r="H13" s="18">
        <v>80</v>
      </c>
    </row>
    <row r="14" spans="1:8" x14ac:dyDescent="0.2">
      <c r="A14" s="15" t="s">
        <v>21</v>
      </c>
      <c r="B14" s="16">
        <v>3</v>
      </c>
      <c r="C14" s="17">
        <v>55000</v>
      </c>
      <c r="D14" s="17">
        <v>600</v>
      </c>
      <c r="E14" s="16">
        <v>200</v>
      </c>
      <c r="F14" s="16">
        <v>20</v>
      </c>
      <c r="G14" s="16">
        <v>1</v>
      </c>
      <c r="H14" s="18">
        <v>91.666666666666671</v>
      </c>
    </row>
    <row r="15" spans="1:8" x14ac:dyDescent="0.2">
      <c r="A15" s="15" t="s">
        <v>22</v>
      </c>
      <c r="B15" s="16">
        <v>4</v>
      </c>
      <c r="C15" s="17">
        <v>28000</v>
      </c>
      <c r="D15" s="17">
        <v>400</v>
      </c>
      <c r="E15" s="16">
        <v>300</v>
      </c>
      <c r="F15" s="16">
        <v>15</v>
      </c>
      <c r="G15" s="16">
        <v>1</v>
      </c>
      <c r="H15" s="18">
        <v>70</v>
      </c>
    </row>
    <row r="16" spans="1:8" x14ac:dyDescent="0.2">
      <c r="A16" s="15" t="s">
        <v>22</v>
      </c>
      <c r="B16" s="16">
        <v>5</v>
      </c>
      <c r="C16" s="17">
        <v>27000</v>
      </c>
      <c r="D16" s="17">
        <v>400</v>
      </c>
      <c r="E16" s="16">
        <v>300</v>
      </c>
      <c r="F16" s="16">
        <v>15</v>
      </c>
      <c r="G16" s="16">
        <v>0.85</v>
      </c>
      <c r="H16" s="18">
        <v>67.5</v>
      </c>
    </row>
    <row r="17" spans="1:8" x14ac:dyDescent="0.2">
      <c r="A17" s="15" t="s">
        <v>22</v>
      </c>
      <c r="B17" s="16">
        <v>6</v>
      </c>
      <c r="C17" s="17">
        <v>22670</v>
      </c>
      <c r="D17" s="17">
        <v>400</v>
      </c>
      <c r="E17" s="16">
        <v>300</v>
      </c>
      <c r="F17" s="16">
        <v>10</v>
      </c>
      <c r="G17" s="16">
        <v>0.85</v>
      </c>
      <c r="H17" s="18">
        <v>56.674999999999997</v>
      </c>
    </row>
    <row r="18" spans="1:8" x14ac:dyDescent="0.2">
      <c r="A18" s="15" t="s">
        <v>22</v>
      </c>
      <c r="B18" s="16">
        <v>7</v>
      </c>
      <c r="C18" s="17">
        <v>70000</v>
      </c>
      <c r="D18" s="17">
        <v>800</v>
      </c>
      <c r="E18" s="16">
        <v>300</v>
      </c>
      <c r="F18" s="16">
        <v>20</v>
      </c>
      <c r="G18" s="16">
        <v>1</v>
      </c>
      <c r="H18" s="18">
        <v>87.5</v>
      </c>
    </row>
    <row r="19" spans="1:8" x14ac:dyDescent="0.2">
      <c r="A19" s="15" t="s">
        <v>23</v>
      </c>
      <c r="B19" s="16">
        <v>8</v>
      </c>
      <c r="C19" s="17">
        <v>25000</v>
      </c>
      <c r="D19" s="17">
        <v>400</v>
      </c>
      <c r="E19" s="16">
        <v>300</v>
      </c>
      <c r="F19" s="16">
        <v>10</v>
      </c>
      <c r="G19" s="16">
        <v>0.85</v>
      </c>
      <c r="H19" s="18">
        <v>62.5</v>
      </c>
    </row>
    <row r="20" spans="1:8" x14ac:dyDescent="0.2">
      <c r="A20" s="15" t="s">
        <v>23</v>
      </c>
      <c r="B20" s="16">
        <v>9</v>
      </c>
      <c r="C20" s="17">
        <v>38000</v>
      </c>
      <c r="D20" s="17">
        <v>600</v>
      </c>
      <c r="E20" s="16">
        <v>300</v>
      </c>
      <c r="F20" s="16">
        <v>15</v>
      </c>
      <c r="G20" s="16">
        <v>0.85</v>
      </c>
      <c r="H20" s="18">
        <v>63.333333333333336</v>
      </c>
    </row>
    <row r="21" spans="1:8" x14ac:dyDescent="0.2">
      <c r="A21" s="15" t="s">
        <v>22</v>
      </c>
      <c r="B21" s="16">
        <v>10</v>
      </c>
      <c r="C21" s="17">
        <v>39000</v>
      </c>
      <c r="D21" s="17">
        <v>600</v>
      </c>
      <c r="E21" s="16">
        <v>300</v>
      </c>
      <c r="F21" s="16">
        <v>15</v>
      </c>
      <c r="G21" s="16">
        <v>1</v>
      </c>
      <c r="H21" s="18">
        <v>65</v>
      </c>
    </row>
    <row r="22" spans="1:8" x14ac:dyDescent="0.2">
      <c r="A22" s="15" t="s">
        <v>24</v>
      </c>
      <c r="B22" s="16">
        <v>11</v>
      </c>
      <c r="C22" s="17">
        <v>14400</v>
      </c>
      <c r="D22" s="17">
        <v>400</v>
      </c>
      <c r="E22" s="16">
        <v>400</v>
      </c>
      <c r="F22" s="16">
        <v>10</v>
      </c>
      <c r="G22" s="16">
        <v>0.85</v>
      </c>
      <c r="H22" s="18">
        <v>36</v>
      </c>
    </row>
    <row r="23" spans="1:8" x14ac:dyDescent="0.2">
      <c r="A23" s="15" t="s">
        <v>25</v>
      </c>
      <c r="B23" s="16">
        <v>12</v>
      </c>
      <c r="C23" s="17">
        <v>26250</v>
      </c>
      <c r="D23" s="17">
        <v>600</v>
      </c>
      <c r="E23" s="16">
        <v>400</v>
      </c>
      <c r="F23" s="16">
        <v>10</v>
      </c>
      <c r="G23" s="16">
        <v>0.85</v>
      </c>
      <c r="H23" s="18">
        <v>43.75</v>
      </c>
    </row>
    <row r="24" spans="1:8" x14ac:dyDescent="0.2">
      <c r="A24" s="15" t="s">
        <v>25</v>
      </c>
      <c r="B24" s="16">
        <v>13</v>
      </c>
      <c r="C24" s="17">
        <v>20000</v>
      </c>
      <c r="D24" s="17">
        <v>400</v>
      </c>
      <c r="E24" s="16">
        <v>400</v>
      </c>
      <c r="F24" s="16">
        <v>10</v>
      </c>
      <c r="G24" s="16">
        <v>1</v>
      </c>
      <c r="H24" s="18">
        <v>50</v>
      </c>
    </row>
    <row r="25" spans="1:8" ht="15.75" thickBot="1" x14ac:dyDescent="0.25">
      <c r="A25" s="19" t="s">
        <v>25</v>
      </c>
      <c r="B25" s="20">
        <v>14</v>
      </c>
      <c r="C25" s="21">
        <v>32000</v>
      </c>
      <c r="D25" s="21">
        <v>800</v>
      </c>
      <c r="E25" s="20">
        <v>400</v>
      </c>
      <c r="F25" s="20">
        <v>10</v>
      </c>
      <c r="G25" s="16">
        <v>0.85</v>
      </c>
      <c r="H25" s="22">
        <v>40</v>
      </c>
    </row>
    <row r="26" spans="1:8" ht="16.5" thickTop="1" thickBot="1" x14ac:dyDescent="0.25">
      <c r="A26" s="19"/>
      <c r="B26" s="20"/>
      <c r="C26" s="21"/>
      <c r="D26" s="21"/>
      <c r="E26" s="20"/>
      <c r="F26" s="20"/>
      <c r="G26" s="16"/>
      <c r="H26" s="22"/>
    </row>
    <row r="27" spans="1:8" ht="15.75" thickTop="1" x14ac:dyDescent="0.2">
      <c r="A27" s="23"/>
      <c r="B27" s="2"/>
      <c r="C27" s="24"/>
      <c r="D27" s="24"/>
      <c r="E27" s="24"/>
      <c r="F27" s="24"/>
      <c r="G27" s="24"/>
      <c r="H27" s="24"/>
    </row>
    <row r="28" spans="1:8" x14ac:dyDescent="0.2">
      <c r="A28" s="25"/>
      <c r="B28" s="2"/>
      <c r="C28" s="24"/>
      <c r="D28" s="24"/>
      <c r="E28" s="24"/>
      <c r="F28" s="24"/>
      <c r="G28" s="24"/>
      <c r="H28" s="24"/>
    </row>
    <row r="29" spans="1:8" x14ac:dyDescent="0.2">
      <c r="A29" s="26" t="s">
        <v>26</v>
      </c>
      <c r="F29" s="2"/>
      <c r="G29" s="2"/>
      <c r="H29" s="2"/>
    </row>
    <row r="30" spans="1:8" x14ac:dyDescent="0.2">
      <c r="A30" s="26" t="s">
        <v>72</v>
      </c>
      <c r="F30" s="2"/>
      <c r="G30" s="2"/>
      <c r="H30" s="2"/>
    </row>
    <row r="31" spans="1:8" x14ac:dyDescent="0.2">
      <c r="A31" s="26" t="s">
        <v>73</v>
      </c>
      <c r="F31" s="2"/>
      <c r="G31" s="2"/>
      <c r="H31" s="2"/>
    </row>
    <row r="32" spans="1:8" x14ac:dyDescent="0.2">
      <c r="A32" s="26" t="s">
        <v>74</v>
      </c>
      <c r="F32" s="2"/>
      <c r="G32" s="2"/>
      <c r="H32" s="2"/>
    </row>
    <row r="33" spans="1:2" x14ac:dyDescent="0.2">
      <c r="A33" s="26" t="s">
        <v>76</v>
      </c>
    </row>
    <row r="34" spans="1:2" x14ac:dyDescent="0.2">
      <c r="A34" s="26" t="s">
        <v>75</v>
      </c>
    </row>
    <row r="35" spans="1:2" x14ac:dyDescent="0.2">
      <c r="A35" s="26" t="s">
        <v>60</v>
      </c>
    </row>
    <row r="36" spans="1:2" x14ac:dyDescent="0.2">
      <c r="A36" s="26" t="s">
        <v>61</v>
      </c>
    </row>
    <row r="37" spans="1:2" x14ac:dyDescent="0.2">
      <c r="A37" s="26" t="s">
        <v>70</v>
      </c>
    </row>
    <row r="38" spans="1:2" x14ac:dyDescent="0.2">
      <c r="A38" s="26" t="s">
        <v>71</v>
      </c>
    </row>
    <row r="40" spans="1:2" x14ac:dyDescent="0.2">
      <c r="A40" s="26" t="s">
        <v>77</v>
      </c>
    </row>
    <row r="41" spans="1:2" x14ac:dyDescent="0.2">
      <c r="A41" s="26" t="s">
        <v>78</v>
      </c>
      <c r="B41">
        <v>30</v>
      </c>
    </row>
    <row r="42" spans="1:2" x14ac:dyDescent="0.2">
      <c r="A42" s="26" t="s">
        <v>79</v>
      </c>
      <c r="B42">
        <v>20</v>
      </c>
    </row>
    <row r="43" spans="1:2" x14ac:dyDescent="0.2">
      <c r="A43" s="26" t="s">
        <v>80</v>
      </c>
      <c r="B43">
        <v>15</v>
      </c>
    </row>
    <row r="44" spans="1:2" x14ac:dyDescent="0.2">
      <c r="A44" s="26" t="s">
        <v>81</v>
      </c>
    </row>
    <row r="46" spans="1:2" x14ac:dyDescent="0.2">
      <c r="A46" s="26" t="s">
        <v>82</v>
      </c>
    </row>
    <row r="47" spans="1:2" x14ac:dyDescent="0.2">
      <c r="A47" s="26" t="s">
        <v>85</v>
      </c>
    </row>
    <row r="49" spans="1:15" x14ac:dyDescent="0.2">
      <c r="A49" s="26" t="s">
        <v>84</v>
      </c>
    </row>
    <row r="50" spans="1:15" x14ac:dyDescent="0.2">
      <c r="A50" s="26" t="s">
        <v>83</v>
      </c>
    </row>
    <row r="51" spans="1:15" x14ac:dyDescent="0.2">
      <c r="A51" s="26" t="s">
        <v>86</v>
      </c>
    </row>
    <row r="52" spans="1:15" x14ac:dyDescent="0.2">
      <c r="J52" t="s">
        <v>28</v>
      </c>
    </row>
    <row r="53" spans="1:15" ht="15.75" thickBot="1" x14ac:dyDescent="0.25">
      <c r="A53" s="26" t="s">
        <v>87</v>
      </c>
    </row>
    <row r="54" spans="1:15" x14ac:dyDescent="0.2">
      <c r="A54" s="26" t="s">
        <v>88</v>
      </c>
      <c r="J54" s="31" t="s">
        <v>29</v>
      </c>
      <c r="K54" s="31"/>
    </row>
    <row r="55" spans="1:15" x14ac:dyDescent="0.2">
      <c r="J55" s="28" t="s">
        <v>30</v>
      </c>
      <c r="K55" s="28">
        <v>0.97553045747421196</v>
      </c>
    </row>
    <row r="56" spans="1:15" x14ac:dyDescent="0.2">
      <c r="A56" s="26" t="s">
        <v>89</v>
      </c>
      <c r="J56" s="28" t="s">
        <v>31</v>
      </c>
      <c r="K56" s="28">
        <v>0.95165967345984537</v>
      </c>
    </row>
    <row r="57" spans="1:15" ht="15.75" thickBot="1" x14ac:dyDescent="0.25">
      <c r="A57" s="26" t="s">
        <v>90</v>
      </c>
      <c r="B57" s="42" t="s">
        <v>67</v>
      </c>
      <c r="C57" s="42" t="s">
        <v>27</v>
      </c>
      <c r="D57" s="43" t="s">
        <v>13</v>
      </c>
      <c r="E57" s="42" t="s">
        <v>68</v>
      </c>
      <c r="F57" s="42" t="s">
        <v>93</v>
      </c>
      <c r="G57" s="25" t="s">
        <v>94</v>
      </c>
      <c r="J57" s="28" t="s">
        <v>32</v>
      </c>
      <c r="K57" s="28">
        <v>0.93017508388644332</v>
      </c>
    </row>
    <row r="58" spans="1:15" ht="16.5" thickTop="1" thickBot="1" x14ac:dyDescent="0.25">
      <c r="A58" s="26" t="s">
        <v>91</v>
      </c>
      <c r="B58" s="13">
        <f>D58*40</f>
        <v>600</v>
      </c>
      <c r="C58" s="12">
        <v>300</v>
      </c>
      <c r="D58" s="12">
        <v>15</v>
      </c>
      <c r="E58" s="12">
        <v>1</v>
      </c>
      <c r="F58" s="14">
        <f>$K$68+$K$69*B58+$K$70*C58+$K$71*D58+$K$72*E58</f>
        <v>70.719889206576141</v>
      </c>
      <c r="G58">
        <f>B58*F58</f>
        <v>42431.933523945685</v>
      </c>
      <c r="J58" s="28" t="s">
        <v>33</v>
      </c>
      <c r="K58" s="28">
        <v>5.1397944369435571</v>
      </c>
    </row>
    <row r="59" spans="1:15" ht="16.5" thickTop="1" thickBot="1" x14ac:dyDescent="0.25">
      <c r="A59" s="26" t="s">
        <v>92</v>
      </c>
      <c r="B59" s="13">
        <f>D59*40</f>
        <v>800</v>
      </c>
      <c r="C59" s="12">
        <v>400</v>
      </c>
      <c r="D59" s="12">
        <v>20</v>
      </c>
      <c r="E59" s="12">
        <v>0.85</v>
      </c>
      <c r="F59" s="14">
        <f>$K$68+$K$69*B59+$K$70*C59+$K$71*D59+$K$72*E59</f>
        <v>65.178591851322381</v>
      </c>
      <c r="G59">
        <f>B59*F59</f>
        <v>52142.873481057904</v>
      </c>
      <c r="J59" s="29" t="s">
        <v>34</v>
      </c>
      <c r="K59" s="29">
        <v>14</v>
      </c>
    </row>
    <row r="61" spans="1:15" ht="15.75" thickBot="1" x14ac:dyDescent="0.25">
      <c r="A61" s="26" t="s">
        <v>95</v>
      </c>
      <c r="J61" t="s">
        <v>35</v>
      </c>
      <c r="O61" s="27" t="s">
        <v>98</v>
      </c>
    </row>
    <row r="62" spans="1:15" x14ac:dyDescent="0.2">
      <c r="A62" s="26" t="s">
        <v>96</v>
      </c>
      <c r="J62" s="30"/>
      <c r="K62" s="30" t="s">
        <v>40</v>
      </c>
      <c r="L62" s="30" t="s">
        <v>41</v>
      </c>
      <c r="M62" s="30" t="s">
        <v>42</v>
      </c>
      <c r="N62" s="32" t="s">
        <v>43</v>
      </c>
      <c r="O62" s="32" t="s">
        <v>44</v>
      </c>
    </row>
    <row r="63" spans="1:15" x14ac:dyDescent="0.2">
      <c r="J63" s="28" t="s">
        <v>36</v>
      </c>
      <c r="K63" s="28">
        <v>4</v>
      </c>
      <c r="L63" s="28">
        <v>4680.6492304168514</v>
      </c>
      <c r="M63" s="28">
        <v>1170.1623076042129</v>
      </c>
      <c r="N63" s="33">
        <v>44.294989681255053</v>
      </c>
      <c r="O63" s="45">
        <v>6.3420553410282438E-6</v>
      </c>
    </row>
    <row r="64" spans="1:15" x14ac:dyDescent="0.2">
      <c r="A64" s="26" t="s">
        <v>97</v>
      </c>
      <c r="J64" s="28" t="s">
        <v>37</v>
      </c>
      <c r="K64" s="28">
        <v>9</v>
      </c>
      <c r="L64" s="28">
        <v>237.75738168632341</v>
      </c>
      <c r="M64" s="28">
        <v>26.417486854035936</v>
      </c>
      <c r="N64" s="28"/>
      <c r="O64" s="28"/>
    </row>
    <row r="65" spans="1:18" ht="15.75" thickBot="1" x14ac:dyDescent="0.25">
      <c r="A65" s="26" t="s">
        <v>99</v>
      </c>
      <c r="J65" s="29" t="s">
        <v>38</v>
      </c>
      <c r="K65" s="29">
        <v>13</v>
      </c>
      <c r="L65" s="29">
        <v>4918.4066121031747</v>
      </c>
      <c r="M65" s="29"/>
      <c r="N65" s="29"/>
      <c r="O65" s="29"/>
    </row>
    <row r="66" spans="1:18" ht="15.75" thickBot="1" x14ac:dyDescent="0.25"/>
    <row r="67" spans="1:18" x14ac:dyDescent="0.2">
      <c r="A67" s="26" t="s">
        <v>100</v>
      </c>
      <c r="J67" s="30"/>
      <c r="K67" s="30" t="s">
        <v>45</v>
      </c>
      <c r="L67" s="30" t="s">
        <v>33</v>
      </c>
      <c r="M67" s="32" t="s">
        <v>46</v>
      </c>
      <c r="N67" s="30" t="s">
        <v>47</v>
      </c>
      <c r="O67" s="30" t="s">
        <v>48</v>
      </c>
      <c r="P67" s="30" t="s">
        <v>49</v>
      </c>
      <c r="Q67" s="30" t="s">
        <v>65</v>
      </c>
      <c r="R67" s="30" t="s">
        <v>66</v>
      </c>
    </row>
    <row r="68" spans="1:18" x14ac:dyDescent="0.2">
      <c r="A68" s="26" t="s">
        <v>101</v>
      </c>
      <c r="B68">
        <f>_xlfn.STDEV.S(H12:H25)</f>
        <v>19.450937513697944</v>
      </c>
      <c r="C68">
        <f>B68*2</f>
        <v>38.901875027395889</v>
      </c>
      <c r="J68" s="28" t="s">
        <v>39</v>
      </c>
      <c r="K68" s="28">
        <v>48.026192319911026</v>
      </c>
      <c r="L68" s="28">
        <v>24.458845442102401</v>
      </c>
      <c r="M68" s="33">
        <v>1.9635510774045291</v>
      </c>
      <c r="N68" s="28">
        <v>8.1179675037205995E-2</v>
      </c>
      <c r="O68" s="28">
        <v>-7.303560090715159</v>
      </c>
      <c r="P68" s="28">
        <v>103.3559447305372</v>
      </c>
      <c r="Q68" s="28">
        <v>-7.303560090715159</v>
      </c>
      <c r="R68" s="28">
        <v>103.3559447305372</v>
      </c>
    </row>
    <row r="69" spans="1:18" x14ac:dyDescent="0.2">
      <c r="A69" s="26" t="s">
        <v>102</v>
      </c>
      <c r="J69" s="28" t="s">
        <v>67</v>
      </c>
      <c r="K69" s="44">
        <v>2.3841434357871696E-5</v>
      </c>
      <c r="L69" s="28">
        <v>1.2808087962625567E-2</v>
      </c>
      <c r="M69" s="33">
        <v>1.8614358698536273E-3</v>
      </c>
      <c r="N69" s="33">
        <v>0.99855539673068039</v>
      </c>
      <c r="O69" s="28">
        <v>-2.8950066492045026E-2</v>
      </c>
      <c r="P69" s="28">
        <v>2.8997749360760772E-2</v>
      </c>
      <c r="Q69" s="28">
        <v>-2.8950066492045026E-2</v>
      </c>
      <c r="R69" s="28">
        <v>2.8997749360760772E-2</v>
      </c>
    </row>
    <row r="70" spans="1:18" x14ac:dyDescent="0.2">
      <c r="J70" s="28" t="s">
        <v>27</v>
      </c>
      <c r="K70" s="28">
        <v>-0.13023609125565874</v>
      </c>
      <c r="L70" s="28">
        <v>3.6499372810343135E-2</v>
      </c>
      <c r="M70" s="33">
        <v>-3.568173402112615</v>
      </c>
      <c r="N70" s="28">
        <v>6.0414859233403938E-3</v>
      </c>
      <c r="O70" s="28">
        <v>-0.21280340889621852</v>
      </c>
      <c r="P70" s="28">
        <v>-4.7668773615098955E-2</v>
      </c>
      <c r="Q70" s="28">
        <v>-0.21280340889621852</v>
      </c>
      <c r="R70" s="28">
        <v>-4.7668773615098955E-2</v>
      </c>
    </row>
    <row r="71" spans="1:18" x14ac:dyDescent="0.2">
      <c r="A71" s="26" t="s">
        <v>103</v>
      </c>
      <c r="J71" s="28" t="s">
        <v>13</v>
      </c>
      <c r="K71" s="28">
        <v>2.3089760543245186</v>
      </c>
      <c r="L71" s="28">
        <v>0.81874954051388082</v>
      </c>
      <c r="M71" s="33">
        <v>2.8201250077958036</v>
      </c>
      <c r="N71" s="28">
        <v>2.0042917088300499E-2</v>
      </c>
      <c r="O71" s="28">
        <v>0.45683591671330359</v>
      </c>
      <c r="P71" s="28">
        <v>4.1611161919357338</v>
      </c>
      <c r="Q71" s="28">
        <v>0.45683591671330359</v>
      </c>
      <c r="R71" s="28">
        <v>4.1611161919357338</v>
      </c>
    </row>
    <row r="72" spans="1:18" ht="15.75" thickBot="1" x14ac:dyDescent="0.25">
      <c r="A72" s="26" t="s">
        <v>104</v>
      </c>
      <c r="B72">
        <f>14-4-1</f>
        <v>9</v>
      </c>
      <c r="J72" s="29" t="s">
        <v>68</v>
      </c>
      <c r="K72" s="29">
        <v>27.115578587880229</v>
      </c>
      <c r="L72" s="29">
        <v>24.675407986004419</v>
      </c>
      <c r="M72" s="34">
        <v>1.0988907905093137</v>
      </c>
      <c r="N72" s="34">
        <v>0.30034117563764384</v>
      </c>
      <c r="O72" s="29">
        <v>-28.704072332627703</v>
      </c>
      <c r="P72" s="29">
        <v>82.935229508388161</v>
      </c>
      <c r="Q72" s="29">
        <v>-28.704072332627703</v>
      </c>
      <c r="R72" s="29">
        <v>82.935229508388161</v>
      </c>
    </row>
    <row r="73" spans="1:18" x14ac:dyDescent="0.2">
      <c r="A73" s="26" t="s">
        <v>105</v>
      </c>
      <c r="B73">
        <v>2.262</v>
      </c>
    </row>
    <row r="74" spans="1:18" x14ac:dyDescent="0.2">
      <c r="A74" s="26" t="s">
        <v>110</v>
      </c>
    </row>
    <row r="75" spans="1:18" x14ac:dyDescent="0.2">
      <c r="A75" s="26" t="s">
        <v>106</v>
      </c>
    </row>
    <row r="76" spans="1:18" ht="15" customHeight="1" x14ac:dyDescent="0.2">
      <c r="A76" s="26" t="s">
        <v>107</v>
      </c>
      <c r="J76" t="s">
        <v>50</v>
      </c>
    </row>
    <row r="77" spans="1:18" ht="15.75" thickBot="1" x14ac:dyDescent="0.25">
      <c r="A77" s="26" t="s">
        <v>111</v>
      </c>
    </row>
    <row r="78" spans="1:18" x14ac:dyDescent="0.2">
      <c r="A78" s="46" t="s">
        <v>56</v>
      </c>
      <c r="B78" s="47"/>
      <c r="C78" s="47"/>
      <c r="D78" s="47"/>
      <c r="E78" s="47"/>
      <c r="F78" s="47"/>
      <c r="G78" s="47"/>
      <c r="J78" s="30" t="s">
        <v>51</v>
      </c>
      <c r="K78" s="30" t="s">
        <v>69</v>
      </c>
      <c r="L78" s="30" t="s">
        <v>52</v>
      </c>
    </row>
    <row r="79" spans="1:18" x14ac:dyDescent="0.2">
      <c r="A79" s="46" t="s">
        <v>108</v>
      </c>
      <c r="B79" s="47">
        <v>1.383</v>
      </c>
      <c r="C79" s="47"/>
      <c r="D79" s="47"/>
      <c r="E79" s="47"/>
      <c r="F79" s="47"/>
      <c r="G79" s="47"/>
      <c r="J79" s="28">
        <v>1</v>
      </c>
      <c r="K79" s="28">
        <v>95.288378603764585</v>
      </c>
      <c r="L79" s="28">
        <v>4.7116213962354152</v>
      </c>
    </row>
    <row r="80" spans="1:18" x14ac:dyDescent="0.2">
      <c r="A80" s="47" t="s">
        <v>54</v>
      </c>
      <c r="B80" s="48">
        <f>AVERAGE(H12:H25)</f>
        <v>65.280357142857142</v>
      </c>
      <c r="C80" s="47"/>
      <c r="D80" s="47"/>
      <c r="E80" s="47"/>
      <c r="F80" s="47"/>
      <c r="G80" s="47"/>
      <c r="J80" s="28">
        <v>2</v>
      </c>
      <c r="K80" s="28">
        <v>83.738730045270444</v>
      </c>
      <c r="L80" s="28">
        <v>-3.7387300452704437</v>
      </c>
    </row>
    <row r="81" spans="1:12" x14ac:dyDescent="0.2">
      <c r="A81" s="47" t="s">
        <v>53</v>
      </c>
      <c r="B81" s="47">
        <f>B68</f>
        <v>19.450937513697944</v>
      </c>
      <c r="C81" s="47"/>
      <c r="D81" s="47"/>
      <c r="E81" s="47"/>
      <c r="F81" s="47"/>
      <c r="G81" s="47"/>
      <c r="J81" s="28">
        <v>3</v>
      </c>
      <c r="K81" s="28">
        <v>95.288378603764585</v>
      </c>
      <c r="L81" s="28">
        <v>-3.6217119370979134</v>
      </c>
    </row>
    <row r="82" spans="1:12" x14ac:dyDescent="0.2">
      <c r="A82" s="47" t="s">
        <v>55</v>
      </c>
      <c r="B82" s="47">
        <f>SQRT(14)</f>
        <v>3.7416573867739413</v>
      </c>
      <c r="C82" s="47"/>
      <c r="D82" s="47"/>
      <c r="E82" s="47"/>
      <c r="F82" s="47"/>
      <c r="G82" s="47"/>
      <c r="J82" s="28">
        <v>4</v>
      </c>
      <c r="K82" s="28">
        <v>70.71512091970456</v>
      </c>
      <c r="L82" s="28">
        <v>-0.71512091970456027</v>
      </c>
    </row>
    <row r="83" spans="1:12" x14ac:dyDescent="0.2">
      <c r="A83" s="47" t="s">
        <v>64</v>
      </c>
      <c r="B83" s="47">
        <f>B79*B81/B82</f>
        <v>7.1895002136040054</v>
      </c>
      <c r="C83" s="47"/>
      <c r="D83" s="47"/>
      <c r="E83" s="47"/>
      <c r="F83" s="47"/>
      <c r="G83" s="47"/>
      <c r="J83" s="28">
        <v>5</v>
      </c>
      <c r="K83" s="28">
        <v>66.647784131522528</v>
      </c>
      <c r="L83" s="28">
        <v>0.85221586847747233</v>
      </c>
    </row>
    <row r="84" spans="1:12" x14ac:dyDescent="0.2">
      <c r="A84" s="47" t="s">
        <v>57</v>
      </c>
      <c r="B84" s="48">
        <f>B80-B83</f>
        <v>58.090856929253135</v>
      </c>
      <c r="C84" s="47"/>
      <c r="D84" s="49">
        <f>(B85-B84)/B80</f>
        <v>0.22026534560375544</v>
      </c>
      <c r="E84" s="47" t="s">
        <v>59</v>
      </c>
      <c r="F84" s="47"/>
      <c r="G84" s="47"/>
      <c r="J84" s="28">
        <v>6</v>
      </c>
      <c r="K84" s="28">
        <v>55.102903859899925</v>
      </c>
      <c r="L84" s="28">
        <v>1.5720961401000721</v>
      </c>
    </row>
    <row r="85" spans="1:12" x14ac:dyDescent="0.2">
      <c r="A85" s="47" t="s">
        <v>58</v>
      </c>
      <c r="B85" s="48">
        <f>B80+B83</f>
        <v>72.469857356461148</v>
      </c>
      <c r="C85" s="47"/>
      <c r="D85" s="47"/>
      <c r="E85" s="47"/>
      <c r="F85" s="47"/>
      <c r="G85" s="47"/>
      <c r="J85" s="28">
        <v>7</v>
      </c>
      <c r="K85" s="28">
        <v>82.269537765070297</v>
      </c>
      <c r="L85" s="28">
        <v>5.2304622349297034</v>
      </c>
    </row>
    <row r="86" spans="1:12" x14ac:dyDescent="0.2">
      <c r="A86" s="47"/>
      <c r="B86" s="47"/>
      <c r="C86" s="47"/>
      <c r="D86" s="47"/>
      <c r="E86" s="47"/>
      <c r="F86" s="47"/>
      <c r="G86" s="47"/>
      <c r="J86" s="28">
        <v>8</v>
      </c>
      <c r="K86" s="28">
        <v>55.102903859899925</v>
      </c>
      <c r="L86" s="28">
        <v>7.397096140100075</v>
      </c>
    </row>
    <row r="87" spans="1:12" x14ac:dyDescent="0.2">
      <c r="D87" s="39"/>
      <c r="E87" s="40"/>
      <c r="F87" s="37" t="s">
        <v>109</v>
      </c>
      <c r="G87" s="40"/>
      <c r="H87" s="40"/>
      <c r="J87" s="28">
        <v>9</v>
      </c>
      <c r="K87" s="28">
        <v>66.652552418394095</v>
      </c>
      <c r="L87" s="28">
        <v>-3.3192190850607588</v>
      </c>
    </row>
    <row r="88" spans="1:12" x14ac:dyDescent="0.2">
      <c r="D88" s="38">
        <f>F88-F88*15%</f>
        <v>60.111905825589723</v>
      </c>
      <c r="E88" s="36">
        <f>F88-B83</f>
        <v>63.530388992972135</v>
      </c>
      <c r="F88" s="37">
        <f>F58</f>
        <v>70.719889206576141</v>
      </c>
      <c r="G88" s="36">
        <f>F88+B83</f>
        <v>77.909389420180148</v>
      </c>
      <c r="H88" s="38">
        <f>F88+F88*15%</f>
        <v>81.327872587562567</v>
      </c>
      <c r="J88" s="28">
        <v>10</v>
      </c>
      <c r="K88" s="28">
        <v>70.719889206576141</v>
      </c>
      <c r="L88" s="28">
        <v>-5.7198892065761413</v>
      </c>
    </row>
    <row r="89" spans="1:12" x14ac:dyDescent="0.2">
      <c r="D89" s="35"/>
      <c r="E89" s="36"/>
      <c r="F89" s="36" t="s">
        <v>62</v>
      </c>
      <c r="G89" s="36"/>
      <c r="H89" s="38"/>
      <c r="J89" s="28">
        <v>11</v>
      </c>
      <c r="K89" s="28">
        <v>42.079294734334056</v>
      </c>
      <c r="L89" s="28">
        <v>-6.0792947343340558</v>
      </c>
    </row>
    <row r="90" spans="1:12" x14ac:dyDescent="0.2">
      <c r="D90" s="35"/>
      <c r="E90" s="38"/>
      <c r="F90" s="38" t="s">
        <v>63</v>
      </c>
      <c r="G90" s="38"/>
      <c r="H90" s="38"/>
      <c r="J90" s="28">
        <v>12</v>
      </c>
      <c r="K90" s="28">
        <v>42.084063021205623</v>
      </c>
      <c r="L90" s="28">
        <v>1.6659369787943774</v>
      </c>
    </row>
    <row r="91" spans="1:12" x14ac:dyDescent="0.2">
      <c r="J91" s="28">
        <v>13</v>
      </c>
      <c r="K91" s="28">
        <v>46.146631522516088</v>
      </c>
      <c r="L91" s="28">
        <v>3.8533684774839116</v>
      </c>
    </row>
    <row r="92" spans="1:12" ht="15.75" thickBot="1" x14ac:dyDescent="0.25">
      <c r="D92" s="39"/>
      <c r="E92" s="40"/>
      <c r="F92" s="37" t="s">
        <v>109</v>
      </c>
      <c r="G92" s="40"/>
      <c r="H92" s="40"/>
      <c r="J92" s="29">
        <v>14</v>
      </c>
      <c r="K92" s="29">
        <v>42.088831308077204</v>
      </c>
      <c r="L92" s="29">
        <v>-2.0888313080772036</v>
      </c>
    </row>
    <row r="93" spans="1:12" x14ac:dyDescent="0.2">
      <c r="D93" s="38">
        <f>F93-F93*15%</f>
        <v>55.401803073624023</v>
      </c>
      <c r="E93" s="36">
        <f>F93-B83</f>
        <v>57.989091637718374</v>
      </c>
      <c r="F93" s="37">
        <f>F59</f>
        <v>65.178591851322381</v>
      </c>
      <c r="G93" s="36">
        <f>F93+B83</f>
        <v>72.368092064926387</v>
      </c>
      <c r="H93" s="38">
        <f>F93+F93*15%</f>
        <v>74.955380629020738</v>
      </c>
    </row>
    <row r="94" spans="1:12" x14ac:dyDescent="0.2">
      <c r="D94" s="35"/>
      <c r="E94" s="36"/>
      <c r="F94" s="36" t="s">
        <v>62</v>
      </c>
      <c r="G94" s="36"/>
      <c r="H94" s="38"/>
    </row>
    <row r="95" spans="1:12" x14ac:dyDescent="0.2">
      <c r="D95" s="35"/>
      <c r="E95" s="38"/>
      <c r="F95" s="38" t="s">
        <v>63</v>
      </c>
      <c r="G95" s="38"/>
      <c r="H95" s="38"/>
    </row>
  </sheetData>
  <mergeCells count="1">
    <mergeCell ref="A9:A1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51"/>
  <sheetViews>
    <sheetView workbookViewId="0">
      <selection activeCell="L29" sqref="L29"/>
    </sheetView>
  </sheetViews>
  <sheetFormatPr defaultRowHeight="15" x14ac:dyDescent="0.2"/>
  <cols>
    <col min="1" max="1" width="5.37890625" customWidth="1"/>
    <col min="11" max="11" width="19.50390625" customWidth="1"/>
    <col min="12" max="12" width="15.19921875" bestFit="1" customWidth="1"/>
    <col min="13" max="13" width="12.64453125" bestFit="1" customWidth="1"/>
    <col min="14" max="14" width="14.9296875" bestFit="1" customWidth="1"/>
    <col min="15" max="15" width="11.97265625" bestFit="1" customWidth="1"/>
    <col min="16" max="16" width="17.890625" customWidth="1"/>
    <col min="17" max="17" width="13.98828125" bestFit="1" customWidth="1"/>
    <col min="18" max="18" width="13.046875" bestFit="1" customWidth="1"/>
    <col min="19" max="19" width="13.71875" bestFit="1" customWidth="1"/>
  </cols>
  <sheetData>
    <row r="1" spans="2:12" x14ac:dyDescent="0.2">
      <c r="D1" s="1" t="s">
        <v>0</v>
      </c>
      <c r="E1" s="1"/>
      <c r="G1" s="2"/>
      <c r="H1" s="2"/>
      <c r="I1" s="2"/>
    </row>
    <row r="2" spans="2:12" x14ac:dyDescent="0.2">
      <c r="D2" s="1"/>
      <c r="E2" s="1"/>
      <c r="G2" s="2"/>
      <c r="H2" s="2"/>
      <c r="I2" s="2"/>
    </row>
    <row r="3" spans="2:12" x14ac:dyDescent="0.2">
      <c r="B3" t="s">
        <v>112</v>
      </c>
      <c r="G3" s="2"/>
      <c r="H3" s="2"/>
      <c r="I3" s="2"/>
    </row>
    <row r="4" spans="2:12" x14ac:dyDescent="0.2">
      <c r="B4" t="s">
        <v>2</v>
      </c>
      <c r="G4" s="2"/>
      <c r="H4" s="2"/>
      <c r="I4" s="2"/>
    </row>
    <row r="5" spans="2:12" x14ac:dyDescent="0.2">
      <c r="B5" s="3" t="s">
        <v>3</v>
      </c>
      <c r="C5" s="3"/>
      <c r="D5" s="3"/>
      <c r="E5" s="3"/>
      <c r="F5" s="3"/>
      <c r="G5" s="4"/>
      <c r="H5" s="2"/>
      <c r="I5" s="2"/>
    </row>
    <row r="6" spans="2:12" x14ac:dyDescent="0.2">
      <c r="B6" s="3" t="s">
        <v>4</v>
      </c>
      <c r="C6" s="5"/>
      <c r="D6" s="5"/>
      <c r="E6" s="5"/>
      <c r="F6" s="5"/>
      <c r="G6" s="6"/>
      <c r="H6" s="2"/>
      <c r="I6" s="2"/>
    </row>
    <row r="7" spans="2:12" x14ac:dyDescent="0.2">
      <c r="B7" s="3" t="s">
        <v>5</v>
      </c>
      <c r="G7" s="2"/>
      <c r="H7" s="2"/>
      <c r="I7" s="2"/>
    </row>
    <row r="8" spans="2:12" ht="15.75" thickBot="1" x14ac:dyDescent="0.25">
      <c r="G8" s="2"/>
      <c r="H8" s="2"/>
      <c r="I8" s="2"/>
    </row>
    <row r="9" spans="2:12" ht="15.75" thickTop="1" x14ac:dyDescent="0.2">
      <c r="B9" s="83" t="s">
        <v>6</v>
      </c>
      <c r="C9" s="7" t="s">
        <v>7</v>
      </c>
      <c r="D9" s="7" t="s">
        <v>8</v>
      </c>
      <c r="E9" s="7" t="s">
        <v>9</v>
      </c>
      <c r="F9" s="7" t="s">
        <v>11</v>
      </c>
      <c r="G9" s="8" t="s">
        <v>13</v>
      </c>
      <c r="H9" s="7" t="s">
        <v>12</v>
      </c>
      <c r="I9" s="7" t="s">
        <v>10</v>
      </c>
      <c r="K9" t="s">
        <v>28</v>
      </c>
    </row>
    <row r="10" spans="2:12" ht="15.75" thickBot="1" x14ac:dyDescent="0.25">
      <c r="B10" s="84"/>
      <c r="C10" s="9" t="s">
        <v>14</v>
      </c>
      <c r="D10" s="9" t="s">
        <v>15</v>
      </c>
      <c r="E10" s="9" t="s">
        <v>16</v>
      </c>
      <c r="F10" s="9" t="s">
        <v>18</v>
      </c>
      <c r="G10" s="10"/>
      <c r="H10" s="9" t="s">
        <v>19</v>
      </c>
      <c r="I10" s="9" t="s">
        <v>17</v>
      </c>
    </row>
    <row r="11" spans="2:12" ht="16.5" thickTop="1" thickBot="1" x14ac:dyDescent="0.25">
      <c r="B11" s="41"/>
      <c r="C11" s="42"/>
      <c r="D11" s="42"/>
      <c r="E11" s="42" t="s">
        <v>67</v>
      </c>
      <c r="F11" s="42" t="s">
        <v>27</v>
      </c>
      <c r="G11" s="43" t="s">
        <v>13</v>
      </c>
      <c r="H11" s="42" t="s">
        <v>68</v>
      </c>
      <c r="I11" s="42" t="s">
        <v>10</v>
      </c>
      <c r="K11" s="31" t="s">
        <v>29</v>
      </c>
      <c r="L11" s="31"/>
    </row>
    <row r="12" spans="2:12" ht="15.75" thickTop="1" x14ac:dyDescent="0.2">
      <c r="B12" s="11" t="s">
        <v>20</v>
      </c>
      <c r="C12" s="12">
        <v>1</v>
      </c>
      <c r="D12" s="13">
        <v>60000</v>
      </c>
      <c r="E12" s="13">
        <v>600</v>
      </c>
      <c r="F12" s="12">
        <v>200</v>
      </c>
      <c r="G12" s="12">
        <v>20</v>
      </c>
      <c r="H12" s="12">
        <v>1</v>
      </c>
      <c r="I12" s="14">
        <v>100</v>
      </c>
      <c r="K12" s="28" t="s">
        <v>30</v>
      </c>
      <c r="L12" s="28">
        <v>0.97553045747421196</v>
      </c>
    </row>
    <row r="13" spans="2:12" x14ac:dyDescent="0.2">
      <c r="B13" s="15" t="s">
        <v>21</v>
      </c>
      <c r="C13" s="16">
        <v>2</v>
      </c>
      <c r="D13" s="17">
        <v>32000</v>
      </c>
      <c r="E13" s="17">
        <v>400</v>
      </c>
      <c r="F13" s="16">
        <v>200</v>
      </c>
      <c r="G13" s="16">
        <v>15</v>
      </c>
      <c r="H13" s="16">
        <v>1</v>
      </c>
      <c r="I13" s="18">
        <v>80</v>
      </c>
      <c r="K13" s="28" t="s">
        <v>31</v>
      </c>
      <c r="L13" s="28">
        <v>0.95165967345984537</v>
      </c>
    </row>
    <row r="14" spans="2:12" x14ac:dyDescent="0.2">
      <c r="B14" s="15" t="s">
        <v>21</v>
      </c>
      <c r="C14" s="16">
        <v>3</v>
      </c>
      <c r="D14" s="17">
        <v>55000</v>
      </c>
      <c r="E14" s="17">
        <v>600</v>
      </c>
      <c r="F14" s="16">
        <v>200</v>
      </c>
      <c r="G14" s="16">
        <v>20</v>
      </c>
      <c r="H14" s="16">
        <v>1</v>
      </c>
      <c r="I14" s="18">
        <v>91.666666666666671</v>
      </c>
      <c r="K14" s="28" t="s">
        <v>32</v>
      </c>
      <c r="L14" s="28">
        <v>0.93017508388644332</v>
      </c>
    </row>
    <row r="15" spans="2:12" x14ac:dyDescent="0.2">
      <c r="B15" s="15" t="s">
        <v>22</v>
      </c>
      <c r="C15" s="16">
        <v>4</v>
      </c>
      <c r="D15" s="17">
        <v>28000</v>
      </c>
      <c r="E15" s="17">
        <v>400</v>
      </c>
      <c r="F15" s="16">
        <v>300</v>
      </c>
      <c r="G15" s="16">
        <v>15</v>
      </c>
      <c r="H15" s="16">
        <v>1</v>
      </c>
      <c r="I15" s="18">
        <v>70</v>
      </c>
      <c r="K15" s="28" t="s">
        <v>33</v>
      </c>
      <c r="L15" s="28">
        <v>5.1397944369435571</v>
      </c>
    </row>
    <row r="16" spans="2:12" ht="15.75" thickBot="1" x14ac:dyDescent="0.25">
      <c r="B16" s="15" t="s">
        <v>22</v>
      </c>
      <c r="C16" s="16">
        <v>5</v>
      </c>
      <c r="D16" s="17">
        <v>27000</v>
      </c>
      <c r="E16" s="17">
        <v>400</v>
      </c>
      <c r="F16" s="16">
        <v>300</v>
      </c>
      <c r="G16" s="16">
        <v>15</v>
      </c>
      <c r="H16" s="16">
        <v>0.85</v>
      </c>
      <c r="I16" s="18">
        <v>67.5</v>
      </c>
      <c r="K16" s="29" t="s">
        <v>34</v>
      </c>
      <c r="L16" s="29">
        <v>14</v>
      </c>
    </row>
    <row r="17" spans="2:19" x14ac:dyDescent="0.2">
      <c r="B17" s="15" t="s">
        <v>22</v>
      </c>
      <c r="C17" s="16">
        <v>6</v>
      </c>
      <c r="D17" s="17">
        <v>22670</v>
      </c>
      <c r="E17" s="17">
        <v>400</v>
      </c>
      <c r="F17" s="16">
        <v>300</v>
      </c>
      <c r="G17" s="16">
        <v>10</v>
      </c>
      <c r="H17" s="16">
        <v>0.85</v>
      </c>
      <c r="I17" s="18">
        <v>56.674999999999997</v>
      </c>
    </row>
    <row r="18" spans="2:19" ht="15.75" thickBot="1" x14ac:dyDescent="0.25">
      <c r="B18" s="15" t="s">
        <v>22</v>
      </c>
      <c r="C18" s="16">
        <v>7</v>
      </c>
      <c r="D18" s="17">
        <v>70000</v>
      </c>
      <c r="E18" s="17">
        <v>800</v>
      </c>
      <c r="F18" s="16">
        <v>300</v>
      </c>
      <c r="G18" s="16">
        <v>20</v>
      </c>
      <c r="H18" s="16">
        <v>1</v>
      </c>
      <c r="I18" s="18">
        <v>87.5</v>
      </c>
      <c r="K18" t="s">
        <v>35</v>
      </c>
    </row>
    <row r="19" spans="2:19" x14ac:dyDescent="0.2">
      <c r="B19" s="15" t="s">
        <v>23</v>
      </c>
      <c r="C19" s="16">
        <v>8</v>
      </c>
      <c r="D19" s="17">
        <v>25000</v>
      </c>
      <c r="E19" s="17">
        <v>400</v>
      </c>
      <c r="F19" s="16">
        <v>300</v>
      </c>
      <c r="G19" s="16">
        <v>10</v>
      </c>
      <c r="H19" s="16">
        <v>0.85</v>
      </c>
      <c r="I19" s="18">
        <v>62.5</v>
      </c>
      <c r="K19" s="30"/>
      <c r="L19" s="30" t="s">
        <v>40</v>
      </c>
      <c r="M19" s="30" t="s">
        <v>41</v>
      </c>
      <c r="N19" s="30" t="s">
        <v>42</v>
      </c>
      <c r="O19" s="30" t="s">
        <v>43</v>
      </c>
      <c r="P19" s="30" t="s">
        <v>44</v>
      </c>
    </row>
    <row r="20" spans="2:19" x14ac:dyDescent="0.2">
      <c r="B20" s="15" t="s">
        <v>23</v>
      </c>
      <c r="C20" s="16">
        <v>9</v>
      </c>
      <c r="D20" s="17">
        <v>38000</v>
      </c>
      <c r="E20" s="17">
        <v>600</v>
      </c>
      <c r="F20" s="16">
        <v>300</v>
      </c>
      <c r="G20" s="16">
        <v>15</v>
      </c>
      <c r="H20" s="16">
        <v>0.85</v>
      </c>
      <c r="I20" s="18">
        <v>63.333333333333336</v>
      </c>
      <c r="K20" s="28" t="s">
        <v>36</v>
      </c>
      <c r="L20" s="28">
        <v>4</v>
      </c>
      <c r="M20" s="28">
        <v>4680.6492304168514</v>
      </c>
      <c r="N20" s="28">
        <v>1170.1623076042129</v>
      </c>
      <c r="O20" s="28">
        <v>44.294989681255053</v>
      </c>
      <c r="P20" s="28">
        <v>6.3420553410282438E-6</v>
      </c>
    </row>
    <row r="21" spans="2:19" x14ac:dyDescent="0.2">
      <c r="B21" s="15" t="s">
        <v>22</v>
      </c>
      <c r="C21" s="16">
        <v>10</v>
      </c>
      <c r="D21" s="17">
        <v>39000</v>
      </c>
      <c r="E21" s="17">
        <v>600</v>
      </c>
      <c r="F21" s="16">
        <v>300</v>
      </c>
      <c r="G21" s="16">
        <v>15</v>
      </c>
      <c r="H21" s="16">
        <v>1</v>
      </c>
      <c r="I21" s="18">
        <v>65</v>
      </c>
      <c r="K21" s="28" t="s">
        <v>37</v>
      </c>
      <c r="L21" s="28">
        <v>9</v>
      </c>
      <c r="M21" s="28">
        <v>237.75738168632341</v>
      </c>
      <c r="N21" s="28">
        <v>26.417486854035936</v>
      </c>
      <c r="O21" s="28"/>
      <c r="P21" s="28"/>
    </row>
    <row r="22" spans="2:19" ht="15.75" thickBot="1" x14ac:dyDescent="0.25">
      <c r="B22" s="15" t="s">
        <v>24</v>
      </c>
      <c r="C22" s="16">
        <v>11</v>
      </c>
      <c r="D22" s="17">
        <v>14400</v>
      </c>
      <c r="E22" s="17">
        <v>400</v>
      </c>
      <c r="F22" s="16">
        <v>400</v>
      </c>
      <c r="G22" s="16">
        <v>10</v>
      </c>
      <c r="H22" s="16">
        <v>0.85</v>
      </c>
      <c r="I22" s="18">
        <v>36</v>
      </c>
      <c r="K22" s="29" t="s">
        <v>38</v>
      </c>
      <c r="L22" s="29">
        <v>13</v>
      </c>
      <c r="M22" s="29">
        <v>4918.4066121031747</v>
      </c>
      <c r="N22" s="29"/>
      <c r="O22" s="29"/>
      <c r="P22" s="29"/>
    </row>
    <row r="23" spans="2:19" ht="15.75" thickBot="1" x14ac:dyDescent="0.25">
      <c r="B23" s="15" t="s">
        <v>25</v>
      </c>
      <c r="C23" s="16">
        <v>12</v>
      </c>
      <c r="D23" s="17">
        <v>26250</v>
      </c>
      <c r="E23" s="17">
        <v>600</v>
      </c>
      <c r="F23" s="16">
        <v>400</v>
      </c>
      <c r="G23" s="16">
        <v>10</v>
      </c>
      <c r="H23" s="16">
        <v>0.85</v>
      </c>
      <c r="I23" s="18">
        <v>43.75</v>
      </c>
    </row>
    <row r="24" spans="2:19" x14ac:dyDescent="0.2">
      <c r="B24" s="15" t="s">
        <v>25</v>
      </c>
      <c r="C24" s="16">
        <v>13</v>
      </c>
      <c r="D24" s="17">
        <v>20000</v>
      </c>
      <c r="E24" s="17">
        <v>400</v>
      </c>
      <c r="F24" s="16">
        <v>400</v>
      </c>
      <c r="G24" s="16">
        <v>10</v>
      </c>
      <c r="H24" s="16">
        <v>1</v>
      </c>
      <c r="I24" s="18">
        <v>50</v>
      </c>
      <c r="K24" s="30"/>
      <c r="L24" s="30" t="s">
        <v>45</v>
      </c>
      <c r="M24" s="30" t="s">
        <v>33</v>
      </c>
      <c r="N24" s="30" t="s">
        <v>46</v>
      </c>
      <c r="O24" s="30" t="s">
        <v>47</v>
      </c>
      <c r="P24" s="30" t="s">
        <v>48</v>
      </c>
      <c r="Q24" s="30" t="s">
        <v>49</v>
      </c>
      <c r="R24" s="30" t="s">
        <v>65</v>
      </c>
      <c r="S24" s="30" t="s">
        <v>66</v>
      </c>
    </row>
    <row r="25" spans="2:19" ht="15.75" thickBot="1" x14ac:dyDescent="0.25">
      <c r="B25" s="19" t="s">
        <v>25</v>
      </c>
      <c r="C25" s="20">
        <v>14</v>
      </c>
      <c r="D25" s="21">
        <v>32000</v>
      </c>
      <c r="E25" s="21">
        <v>800</v>
      </c>
      <c r="F25" s="20">
        <v>400</v>
      </c>
      <c r="G25" s="20">
        <v>10</v>
      </c>
      <c r="H25" s="16">
        <v>0.85</v>
      </c>
      <c r="I25" s="22">
        <v>40</v>
      </c>
      <c r="K25" s="28" t="s">
        <v>39</v>
      </c>
      <c r="L25" s="28">
        <v>48.026192319911026</v>
      </c>
      <c r="M25" s="28">
        <v>24.458845442102401</v>
      </c>
      <c r="N25" s="28">
        <v>1.9635510774045291</v>
      </c>
      <c r="O25" s="28">
        <v>8.1179675037205995E-2</v>
      </c>
      <c r="P25" s="28">
        <v>-7.303560090715159</v>
      </c>
      <c r="Q25" s="28">
        <v>103.3559447305372</v>
      </c>
      <c r="R25" s="28">
        <v>-7.303560090715159</v>
      </c>
      <c r="S25" s="28">
        <v>103.3559447305372</v>
      </c>
    </row>
    <row r="26" spans="2:19" ht="15.75" thickTop="1" x14ac:dyDescent="0.2">
      <c r="B26" s="23"/>
      <c r="C26" s="2"/>
      <c r="D26" s="24"/>
      <c r="E26" s="24"/>
      <c r="F26" s="24"/>
      <c r="G26" s="24"/>
      <c r="H26" s="24"/>
      <c r="I26" s="24"/>
      <c r="K26" s="28" t="s">
        <v>67</v>
      </c>
      <c r="L26" s="28">
        <v>2.3841434357871696E-5</v>
      </c>
      <c r="M26" s="28">
        <v>1.2808087962625567E-2</v>
      </c>
      <c r="N26" s="28">
        <v>1.8614358698536273E-3</v>
      </c>
      <c r="O26" s="28">
        <v>0.99855539673068039</v>
      </c>
      <c r="P26" s="28">
        <v>-2.8950066492045026E-2</v>
      </c>
      <c r="Q26" s="28">
        <v>2.8997749360760772E-2</v>
      </c>
      <c r="R26" s="28">
        <v>-2.8950066492045026E-2</v>
      </c>
      <c r="S26" s="28">
        <v>2.8997749360760772E-2</v>
      </c>
    </row>
    <row r="27" spans="2:19" x14ac:dyDescent="0.2">
      <c r="B27" s="25"/>
      <c r="C27" s="2"/>
      <c r="D27" s="24"/>
      <c r="E27" s="24"/>
      <c r="F27" s="24"/>
      <c r="G27" s="24"/>
      <c r="H27" s="24"/>
      <c r="I27" s="24"/>
      <c r="K27" s="28" t="s">
        <v>27</v>
      </c>
      <c r="L27" s="28">
        <v>-0.13023609125565874</v>
      </c>
      <c r="M27" s="28">
        <v>3.6499372810343135E-2</v>
      </c>
      <c r="N27" s="28">
        <v>-3.568173402112615</v>
      </c>
      <c r="O27" s="28">
        <v>6.0414859233403938E-3</v>
      </c>
      <c r="P27" s="28">
        <v>-0.21280340889621852</v>
      </c>
      <c r="Q27" s="28">
        <v>-4.7668773615098955E-2</v>
      </c>
      <c r="R27" s="28">
        <v>-0.21280340889621852</v>
      </c>
      <c r="S27" s="28">
        <v>-4.7668773615098955E-2</v>
      </c>
    </row>
    <row r="28" spans="2:19" x14ac:dyDescent="0.2">
      <c r="B28" s="26" t="s">
        <v>26</v>
      </c>
      <c r="G28" s="2"/>
      <c r="H28" s="2"/>
      <c r="I28" s="2"/>
      <c r="K28" s="28" t="s">
        <v>13</v>
      </c>
      <c r="L28" s="28">
        <v>2.3089760543245186</v>
      </c>
      <c r="M28" s="28">
        <v>0.81874954051388082</v>
      </c>
      <c r="N28" s="28">
        <v>2.8201250077958036</v>
      </c>
      <c r="O28" s="28">
        <v>2.0042917088300499E-2</v>
      </c>
      <c r="P28" s="28">
        <v>0.45683591671330359</v>
      </c>
      <c r="Q28" s="28">
        <v>4.1611161919357338</v>
      </c>
      <c r="R28" s="28">
        <v>0.45683591671330359</v>
      </c>
      <c r="S28" s="28">
        <v>4.1611161919357338</v>
      </c>
    </row>
    <row r="29" spans="2:19" ht="15.75" thickBot="1" x14ac:dyDescent="0.25">
      <c r="B29" s="26" t="s">
        <v>72</v>
      </c>
      <c r="G29" s="2"/>
      <c r="H29" s="2"/>
      <c r="I29" s="2"/>
      <c r="K29" s="29" t="s">
        <v>68</v>
      </c>
      <c r="L29" s="29">
        <v>27.115578587880229</v>
      </c>
      <c r="M29" s="29">
        <v>24.675407986004419</v>
      </c>
      <c r="N29" s="29">
        <v>1.0988907905093137</v>
      </c>
      <c r="O29" s="29">
        <v>0.30034117563764384</v>
      </c>
      <c r="P29" s="29">
        <v>-28.704072332627703</v>
      </c>
      <c r="Q29" s="29">
        <v>82.935229508388161</v>
      </c>
      <c r="R29" s="29">
        <v>-28.704072332627703</v>
      </c>
      <c r="S29" s="29">
        <v>82.935229508388161</v>
      </c>
    </row>
    <row r="30" spans="2:19" x14ac:dyDescent="0.2">
      <c r="B30" s="26" t="s">
        <v>73</v>
      </c>
      <c r="G30" s="2"/>
      <c r="H30" s="2"/>
      <c r="I30" s="2"/>
    </row>
    <row r="31" spans="2:19" x14ac:dyDescent="0.2">
      <c r="B31" s="26" t="s">
        <v>74</v>
      </c>
      <c r="G31" s="2"/>
      <c r="H31" s="2"/>
      <c r="I31" s="2"/>
    </row>
    <row r="32" spans="2:19" x14ac:dyDescent="0.2">
      <c r="B32" s="26" t="s">
        <v>76</v>
      </c>
    </row>
    <row r="33" spans="2:18" x14ac:dyDescent="0.2">
      <c r="B33" s="26" t="s">
        <v>75</v>
      </c>
      <c r="K33" t="s">
        <v>50</v>
      </c>
      <c r="P33" t="s">
        <v>114</v>
      </c>
    </row>
    <row r="34" spans="2:18" ht="15.75" thickBot="1" x14ac:dyDescent="0.25">
      <c r="B34" s="26" t="s">
        <v>60</v>
      </c>
    </row>
    <row r="35" spans="2:18" x14ac:dyDescent="0.2">
      <c r="B35" s="26" t="s">
        <v>61</v>
      </c>
      <c r="K35" s="30" t="s">
        <v>51</v>
      </c>
      <c r="L35" s="30" t="s">
        <v>69</v>
      </c>
      <c r="M35" s="30" t="s">
        <v>52</v>
      </c>
      <c r="N35" s="30" t="s">
        <v>113</v>
      </c>
      <c r="P35" s="30" t="s">
        <v>115</v>
      </c>
      <c r="Q35" s="30" t="s">
        <v>10</v>
      </c>
    </row>
    <row r="36" spans="2:18" x14ac:dyDescent="0.2">
      <c r="B36" s="26" t="s">
        <v>70</v>
      </c>
      <c r="K36" s="28">
        <v>1</v>
      </c>
      <c r="L36" s="28">
        <v>95.288378603764585</v>
      </c>
      <c r="M36" s="28">
        <v>4.7116213962354152</v>
      </c>
      <c r="N36" s="28">
        <v>1.1017296990579082</v>
      </c>
      <c r="P36" s="28">
        <v>3.5714285714285716</v>
      </c>
      <c r="Q36" s="28">
        <v>36</v>
      </c>
    </row>
    <row r="37" spans="2:18" x14ac:dyDescent="0.2">
      <c r="B37" s="26" t="s">
        <v>71</v>
      </c>
      <c r="K37" s="28">
        <v>2</v>
      </c>
      <c r="L37" s="28">
        <v>83.738730045270444</v>
      </c>
      <c r="M37" s="28">
        <v>-3.7387300452704437</v>
      </c>
      <c r="N37" s="28">
        <v>-0.87423618776451395</v>
      </c>
      <c r="P37" s="28">
        <v>10.714285714285715</v>
      </c>
      <c r="Q37" s="28">
        <v>40</v>
      </c>
    </row>
    <row r="38" spans="2:18" x14ac:dyDescent="0.2">
      <c r="K38" s="28">
        <v>3</v>
      </c>
      <c r="L38" s="28">
        <v>95.288378603764585</v>
      </c>
      <c r="M38" s="28">
        <v>-3.6217119370979134</v>
      </c>
      <c r="N38" s="28">
        <v>-0.84687356367840705</v>
      </c>
      <c r="P38" s="28">
        <v>17.857142857142858</v>
      </c>
      <c r="Q38" s="28">
        <v>43.75</v>
      </c>
    </row>
    <row r="39" spans="2:18" x14ac:dyDescent="0.2">
      <c r="K39" s="28">
        <v>4</v>
      </c>
      <c r="L39" s="28">
        <v>70.71512091970456</v>
      </c>
      <c r="M39" s="28">
        <v>-0.71512091970456027</v>
      </c>
      <c r="N39" s="28">
        <v>-0.16721843488647617</v>
      </c>
      <c r="P39" s="28">
        <v>25.000000000000004</v>
      </c>
      <c r="Q39" s="28">
        <v>50</v>
      </c>
      <c r="R39" s="28">
        <v>50</v>
      </c>
    </row>
    <row r="40" spans="2:18" x14ac:dyDescent="0.2">
      <c r="K40" s="28">
        <v>5</v>
      </c>
      <c r="L40" s="28">
        <v>66.647784131522528</v>
      </c>
      <c r="M40" s="28">
        <v>0.85221586847747233</v>
      </c>
      <c r="N40" s="28">
        <v>0.19927567462450393</v>
      </c>
      <c r="P40" s="28">
        <v>32.142857142857146</v>
      </c>
      <c r="Q40" s="28">
        <v>56.674999999999997</v>
      </c>
      <c r="R40" s="28">
        <v>80</v>
      </c>
    </row>
    <row r="41" spans="2:18" x14ac:dyDescent="0.2">
      <c r="K41" s="28">
        <v>6</v>
      </c>
      <c r="L41" s="28">
        <v>55.102903859899925</v>
      </c>
      <c r="M41" s="28">
        <v>1.5720961401000721</v>
      </c>
      <c r="N41" s="28">
        <v>0.36760700015210035</v>
      </c>
      <c r="P41" s="28">
        <v>39.285714285714285</v>
      </c>
      <c r="Q41" s="28">
        <v>62.5</v>
      </c>
      <c r="R41">
        <f>R40-R39</f>
        <v>30</v>
      </c>
    </row>
    <row r="42" spans="2:18" x14ac:dyDescent="0.2">
      <c r="K42" s="28">
        <v>7</v>
      </c>
      <c r="L42" s="28">
        <v>82.269537765070297</v>
      </c>
      <c r="M42" s="28">
        <v>5.2304622349297034</v>
      </c>
      <c r="N42" s="28">
        <v>1.2230514931923726</v>
      </c>
      <c r="P42" s="28">
        <v>46.428571428571431</v>
      </c>
      <c r="Q42" s="28">
        <v>63.333333333333336</v>
      </c>
    </row>
    <row r="43" spans="2:18" x14ac:dyDescent="0.2">
      <c r="K43" s="28">
        <v>8</v>
      </c>
      <c r="L43" s="28">
        <v>55.102903859899925</v>
      </c>
      <c r="M43" s="28">
        <v>7.397096140100075</v>
      </c>
      <c r="N43" s="28">
        <v>1.7296806808047862</v>
      </c>
      <c r="P43" s="28">
        <v>53.571428571428569</v>
      </c>
      <c r="Q43" s="28">
        <v>65</v>
      </c>
      <c r="R43">
        <f>R40+R41*1.5</f>
        <v>125</v>
      </c>
    </row>
    <row r="44" spans="2:18" x14ac:dyDescent="0.2">
      <c r="K44" s="28">
        <v>9</v>
      </c>
      <c r="L44" s="28">
        <v>66.652552418394095</v>
      </c>
      <c r="M44" s="28">
        <v>-3.3192190850607588</v>
      </c>
      <c r="N44" s="28">
        <v>-0.77614093666632544</v>
      </c>
      <c r="P44" s="28">
        <v>60.714285714285715</v>
      </c>
      <c r="Q44" s="28">
        <v>67.5</v>
      </c>
      <c r="R44">
        <f>R39-R41*1.5</f>
        <v>5</v>
      </c>
    </row>
    <row r="45" spans="2:18" x14ac:dyDescent="0.2">
      <c r="K45" s="28">
        <v>10</v>
      </c>
      <c r="L45" s="28">
        <v>70.719889206576141</v>
      </c>
      <c r="M45" s="28">
        <v>-5.7198892065761413</v>
      </c>
      <c r="N45" s="28">
        <v>-1.3374953724509411</v>
      </c>
      <c r="P45" s="28">
        <v>67.857142857142861</v>
      </c>
      <c r="Q45" s="28">
        <v>70</v>
      </c>
    </row>
    <row r="46" spans="2:18" x14ac:dyDescent="0.2">
      <c r="K46" s="28">
        <v>11</v>
      </c>
      <c r="L46" s="28">
        <v>42.079294734334056</v>
      </c>
      <c r="M46" s="28">
        <v>-6.0792947343340558</v>
      </c>
      <c r="N46" s="28">
        <v>-1.4215360265350858</v>
      </c>
      <c r="P46" s="28">
        <v>75</v>
      </c>
      <c r="Q46" s="28">
        <v>80</v>
      </c>
    </row>
    <row r="47" spans="2:18" x14ac:dyDescent="0.2">
      <c r="K47" s="28">
        <v>12</v>
      </c>
      <c r="L47" s="28">
        <v>42.084063021205623</v>
      </c>
      <c r="M47" s="28">
        <v>1.6659369787943774</v>
      </c>
      <c r="N47" s="28">
        <v>0.38955002788701665</v>
      </c>
      <c r="P47" s="28">
        <v>82.142857142857139</v>
      </c>
      <c r="Q47" s="28">
        <v>87.5</v>
      </c>
    </row>
    <row r="48" spans="2:18" x14ac:dyDescent="0.2">
      <c r="K48" s="28">
        <v>13</v>
      </c>
      <c r="L48" s="28">
        <v>46.146631522516088</v>
      </c>
      <c r="M48" s="28">
        <v>3.8533684774839116</v>
      </c>
      <c r="N48" s="28">
        <v>0.90104236653005065</v>
      </c>
      <c r="P48" s="28">
        <v>89.285714285714292</v>
      </c>
      <c r="Q48" s="28">
        <v>91.666666666666671</v>
      </c>
    </row>
    <row r="49" spans="11:17" ht="15.75" thickBot="1" x14ac:dyDescent="0.25">
      <c r="K49" s="29">
        <v>14</v>
      </c>
      <c r="L49" s="29">
        <v>42.088831308077204</v>
      </c>
      <c r="M49" s="29">
        <v>-2.0888313080772036</v>
      </c>
      <c r="N49" s="29">
        <v>-0.48843642026700079</v>
      </c>
      <c r="P49" s="29">
        <v>96.428571428571431</v>
      </c>
      <c r="Q49" s="29">
        <v>100</v>
      </c>
    </row>
    <row r="51" spans="11:17" x14ac:dyDescent="0.2">
      <c r="L51">
        <f>_xlfn.STDEV.S(L36:L49)</f>
        <v>18.974981971040023</v>
      </c>
    </row>
  </sheetData>
  <sortState xmlns:xlrd2="http://schemas.microsoft.com/office/spreadsheetml/2017/richdata2" ref="Q36:Q49">
    <sortCondition ref="Q36"/>
  </sortState>
  <mergeCells count="1">
    <mergeCell ref="B9:B10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F090-C591-4D41-96DE-8ABEF0856595}">
  <dimension ref="B1:L38"/>
  <sheetViews>
    <sheetView zoomScale="115" zoomScaleNormal="115" workbookViewId="0">
      <selection activeCell="K6" sqref="K6"/>
    </sheetView>
  </sheetViews>
  <sheetFormatPr defaultRowHeight="15" x14ac:dyDescent="0.2"/>
  <cols>
    <col min="1" max="1" width="1.8828125" customWidth="1"/>
    <col min="2" max="2" width="12.375" style="65" customWidth="1"/>
    <col min="3" max="9" width="11.02734375" customWidth="1"/>
    <col min="11" max="11" width="10.35546875" customWidth="1"/>
    <col min="12" max="12" width="16.27734375" customWidth="1"/>
  </cols>
  <sheetData>
    <row r="1" spans="2:9" x14ac:dyDescent="0.2">
      <c r="D1" s="1" t="s">
        <v>0</v>
      </c>
      <c r="E1" s="1"/>
      <c r="G1" s="2"/>
      <c r="H1" s="2"/>
      <c r="I1" s="2"/>
    </row>
    <row r="2" spans="2:9" ht="15.75" thickBot="1" x14ac:dyDescent="0.25">
      <c r="G2" s="2"/>
      <c r="H2" s="2"/>
      <c r="I2" s="2"/>
    </row>
    <row r="3" spans="2:9" ht="15.75" thickTop="1" x14ac:dyDescent="0.2">
      <c r="B3" s="85" t="s">
        <v>6</v>
      </c>
      <c r="C3" s="7" t="s">
        <v>7</v>
      </c>
      <c r="D3" s="7" t="s">
        <v>8</v>
      </c>
      <c r="E3" s="7" t="s">
        <v>9</v>
      </c>
      <c r="F3" s="7" t="s">
        <v>11</v>
      </c>
      <c r="G3" s="8" t="s">
        <v>13</v>
      </c>
      <c r="H3" s="7" t="s">
        <v>12</v>
      </c>
      <c r="I3" s="7" t="s">
        <v>10</v>
      </c>
    </row>
    <row r="4" spans="2:9" ht="15.75" thickBot="1" x14ac:dyDescent="0.25">
      <c r="B4" s="86"/>
      <c r="C4" s="9" t="s">
        <v>14</v>
      </c>
      <c r="D4" s="9" t="s">
        <v>15</v>
      </c>
      <c r="E4" s="9" t="s">
        <v>16</v>
      </c>
      <c r="F4" s="9" t="s">
        <v>18</v>
      </c>
      <c r="G4" s="10"/>
      <c r="H4" s="9" t="s">
        <v>19</v>
      </c>
      <c r="I4" s="9" t="s">
        <v>17</v>
      </c>
    </row>
    <row r="5" spans="2:9" ht="16.5" thickTop="1" thickBot="1" x14ac:dyDescent="0.25">
      <c r="B5" s="66"/>
      <c r="C5" s="42"/>
      <c r="D5" s="42"/>
      <c r="E5" s="42" t="s">
        <v>67</v>
      </c>
      <c r="F5" s="42" t="s">
        <v>27</v>
      </c>
      <c r="G5" s="43" t="s">
        <v>13</v>
      </c>
      <c r="H5" s="42" t="s">
        <v>68</v>
      </c>
      <c r="I5" s="42" t="s">
        <v>10</v>
      </c>
    </row>
    <row r="6" spans="2:9" ht="15.75" thickTop="1" x14ac:dyDescent="0.2">
      <c r="B6" s="67" t="s">
        <v>20</v>
      </c>
      <c r="C6" s="12">
        <v>1</v>
      </c>
      <c r="D6" s="13">
        <v>60000</v>
      </c>
      <c r="E6" s="13">
        <v>600</v>
      </c>
      <c r="F6" s="12">
        <v>200</v>
      </c>
      <c r="G6" s="12">
        <v>20</v>
      </c>
      <c r="H6" s="12">
        <v>1</v>
      </c>
      <c r="I6" s="14">
        <v>100</v>
      </c>
    </row>
    <row r="7" spans="2:9" x14ac:dyDescent="0.2">
      <c r="B7" s="68" t="s">
        <v>21</v>
      </c>
      <c r="C7" s="16">
        <v>2</v>
      </c>
      <c r="D7" s="17">
        <v>32000</v>
      </c>
      <c r="E7" s="17">
        <v>400</v>
      </c>
      <c r="F7" s="16">
        <v>200</v>
      </c>
      <c r="G7" s="16">
        <v>15</v>
      </c>
      <c r="H7" s="16">
        <v>1</v>
      </c>
      <c r="I7" s="18">
        <v>80</v>
      </c>
    </row>
    <row r="8" spans="2:9" x14ac:dyDescent="0.2">
      <c r="B8" s="68" t="s">
        <v>21</v>
      </c>
      <c r="C8" s="16">
        <v>3</v>
      </c>
      <c r="D8" s="17">
        <v>55000</v>
      </c>
      <c r="E8" s="17">
        <v>600</v>
      </c>
      <c r="F8" s="16">
        <v>200</v>
      </c>
      <c r="G8" s="16">
        <v>20</v>
      </c>
      <c r="H8" s="16">
        <v>1</v>
      </c>
      <c r="I8" s="18">
        <v>91.666666666666671</v>
      </c>
    </row>
    <row r="9" spans="2:9" x14ac:dyDescent="0.2">
      <c r="B9" s="68" t="s">
        <v>22</v>
      </c>
      <c r="C9" s="16">
        <v>4</v>
      </c>
      <c r="D9" s="17">
        <v>28000</v>
      </c>
      <c r="E9" s="17">
        <v>400</v>
      </c>
      <c r="F9" s="16">
        <v>300</v>
      </c>
      <c r="G9" s="16">
        <v>15</v>
      </c>
      <c r="H9" s="16">
        <v>1</v>
      </c>
      <c r="I9" s="18">
        <v>70</v>
      </c>
    </row>
    <row r="10" spans="2:9" x14ac:dyDescent="0.2">
      <c r="B10" s="68" t="s">
        <v>22</v>
      </c>
      <c r="C10" s="16">
        <v>5</v>
      </c>
      <c r="D10" s="17">
        <v>27000</v>
      </c>
      <c r="E10" s="17">
        <v>400</v>
      </c>
      <c r="F10" s="16">
        <v>300</v>
      </c>
      <c r="G10" s="16">
        <v>15</v>
      </c>
      <c r="H10" s="16">
        <v>0.85</v>
      </c>
      <c r="I10" s="18">
        <v>67.5</v>
      </c>
    </row>
    <row r="11" spans="2:9" x14ac:dyDescent="0.2">
      <c r="B11" s="68" t="s">
        <v>22</v>
      </c>
      <c r="C11" s="16">
        <v>6</v>
      </c>
      <c r="D11" s="17">
        <v>22670</v>
      </c>
      <c r="E11" s="17">
        <v>400</v>
      </c>
      <c r="F11" s="16">
        <v>300</v>
      </c>
      <c r="G11" s="16">
        <v>10</v>
      </c>
      <c r="H11" s="16">
        <v>0.85</v>
      </c>
      <c r="I11" s="18">
        <v>56.674999999999997</v>
      </c>
    </row>
    <row r="12" spans="2:9" x14ac:dyDescent="0.2">
      <c r="B12" s="68" t="s">
        <v>22</v>
      </c>
      <c r="C12" s="16">
        <v>7</v>
      </c>
      <c r="D12" s="17">
        <v>70000</v>
      </c>
      <c r="E12" s="17">
        <v>800</v>
      </c>
      <c r="F12" s="16">
        <v>300</v>
      </c>
      <c r="G12" s="16">
        <v>20</v>
      </c>
      <c r="H12" s="16">
        <v>1</v>
      </c>
      <c r="I12" s="18">
        <v>87.5</v>
      </c>
    </row>
    <row r="13" spans="2:9" x14ac:dyDescent="0.2">
      <c r="B13" s="68" t="s">
        <v>23</v>
      </c>
      <c r="C13" s="16">
        <v>8</v>
      </c>
      <c r="D13" s="17">
        <v>25000</v>
      </c>
      <c r="E13" s="17">
        <v>400</v>
      </c>
      <c r="F13" s="16">
        <v>300</v>
      </c>
      <c r="G13" s="16">
        <v>10</v>
      </c>
      <c r="H13" s="16">
        <v>0.85</v>
      </c>
      <c r="I13" s="18">
        <v>62.5</v>
      </c>
    </row>
    <row r="14" spans="2:9" x14ac:dyDescent="0.2">
      <c r="B14" s="68" t="s">
        <v>23</v>
      </c>
      <c r="C14" s="16">
        <v>9</v>
      </c>
      <c r="D14" s="17">
        <v>38000</v>
      </c>
      <c r="E14" s="17">
        <v>600</v>
      </c>
      <c r="F14" s="16">
        <v>300</v>
      </c>
      <c r="G14" s="16">
        <v>15</v>
      </c>
      <c r="H14" s="16">
        <v>0.85</v>
      </c>
      <c r="I14" s="18">
        <v>63.333333333333336</v>
      </c>
    </row>
    <row r="15" spans="2:9" x14ac:dyDescent="0.2">
      <c r="B15" s="68" t="s">
        <v>22</v>
      </c>
      <c r="C15" s="16">
        <v>10</v>
      </c>
      <c r="D15" s="17">
        <v>39000</v>
      </c>
      <c r="E15" s="17">
        <v>600</v>
      </c>
      <c r="F15" s="16">
        <v>300</v>
      </c>
      <c r="G15" s="16">
        <v>15</v>
      </c>
      <c r="H15" s="16">
        <v>1</v>
      </c>
      <c r="I15" s="18">
        <v>65</v>
      </c>
    </row>
    <row r="16" spans="2:9" x14ac:dyDescent="0.2">
      <c r="B16" s="68" t="s">
        <v>24</v>
      </c>
      <c r="C16" s="16">
        <v>11</v>
      </c>
      <c r="D16" s="17">
        <v>14400</v>
      </c>
      <c r="E16" s="17">
        <v>400</v>
      </c>
      <c r="F16" s="16">
        <v>400</v>
      </c>
      <c r="G16" s="16">
        <v>10</v>
      </c>
      <c r="H16" s="16">
        <v>0.85</v>
      </c>
      <c r="I16" s="18">
        <v>36</v>
      </c>
    </row>
    <row r="17" spans="2:12" x14ac:dyDescent="0.2">
      <c r="B17" s="68" t="s">
        <v>25</v>
      </c>
      <c r="C17" s="16">
        <v>12</v>
      </c>
      <c r="D17" s="17">
        <v>26250</v>
      </c>
      <c r="E17" s="17">
        <v>600</v>
      </c>
      <c r="F17" s="16">
        <v>400</v>
      </c>
      <c r="G17" s="16">
        <v>10</v>
      </c>
      <c r="H17" s="16">
        <v>0.85</v>
      </c>
      <c r="I17" s="18">
        <v>43.75</v>
      </c>
    </row>
    <row r="18" spans="2:12" x14ac:dyDescent="0.2">
      <c r="B18" s="68" t="s">
        <v>25</v>
      </c>
      <c r="C18" s="16">
        <v>13</v>
      </c>
      <c r="D18" s="17">
        <v>20000</v>
      </c>
      <c r="E18" s="17">
        <v>400</v>
      </c>
      <c r="F18" s="16">
        <v>400</v>
      </c>
      <c r="G18" s="16">
        <v>10</v>
      </c>
      <c r="H18" s="16">
        <v>1</v>
      </c>
      <c r="I18" s="18">
        <v>50</v>
      </c>
    </row>
    <row r="19" spans="2:12" ht="15.75" thickBot="1" x14ac:dyDescent="0.25">
      <c r="B19" s="69" t="s">
        <v>25</v>
      </c>
      <c r="C19" s="20">
        <v>14</v>
      </c>
      <c r="D19" s="21">
        <v>32000</v>
      </c>
      <c r="E19" s="21">
        <v>800</v>
      </c>
      <c r="F19" s="20">
        <v>400</v>
      </c>
      <c r="G19" s="20">
        <v>10</v>
      </c>
      <c r="H19" s="20">
        <v>0.85</v>
      </c>
      <c r="I19" s="22">
        <v>40</v>
      </c>
    </row>
    <row r="20" spans="2:12" ht="16.5" thickTop="1" thickBot="1" x14ac:dyDescent="0.25">
      <c r="B20" s="70"/>
      <c r="C20" s="2"/>
      <c r="D20" s="24"/>
      <c r="E20" s="24"/>
      <c r="F20" s="24"/>
      <c r="G20" s="24"/>
      <c r="H20" s="24"/>
      <c r="I20" s="24"/>
    </row>
    <row r="21" spans="2:12" ht="27.75" x14ac:dyDescent="0.2">
      <c r="B21" s="81" t="s">
        <v>90</v>
      </c>
      <c r="C21" s="81" t="s">
        <v>67</v>
      </c>
      <c r="D21" s="81" t="s">
        <v>27</v>
      </c>
      <c r="E21" s="81" t="s">
        <v>13</v>
      </c>
      <c r="F21" s="81" t="s">
        <v>68</v>
      </c>
      <c r="G21" s="81" t="s">
        <v>93</v>
      </c>
      <c r="H21" s="81" t="s">
        <v>94</v>
      </c>
      <c r="I21" s="24"/>
      <c r="K21" s="77"/>
      <c r="L21" s="77" t="s">
        <v>45</v>
      </c>
    </row>
    <row r="22" spans="2:12" x14ac:dyDescent="0.2">
      <c r="B22" s="81" t="s">
        <v>91</v>
      </c>
      <c r="C22" s="16">
        <v>600</v>
      </c>
      <c r="D22" s="16">
        <v>300</v>
      </c>
      <c r="E22" s="16">
        <v>15</v>
      </c>
      <c r="F22" s="16">
        <v>1</v>
      </c>
      <c r="G22" s="16">
        <f>L22+L23*C22+L24*D22+L25*E22+L26*F22</f>
        <v>70.719889206576141</v>
      </c>
      <c r="H22" s="16">
        <f>C22*G22</f>
        <v>42431.933523945685</v>
      </c>
      <c r="I22" s="2"/>
      <c r="K22" s="74" t="s">
        <v>39</v>
      </c>
      <c r="L22" s="74">
        <v>48.026192319911026</v>
      </c>
    </row>
    <row r="23" spans="2:12" x14ac:dyDescent="0.2">
      <c r="B23" s="81" t="s">
        <v>92</v>
      </c>
      <c r="C23" s="16">
        <v>800</v>
      </c>
      <c r="D23" s="16">
        <v>400</v>
      </c>
      <c r="E23" s="16">
        <v>20</v>
      </c>
      <c r="F23" s="16">
        <v>0.85</v>
      </c>
      <c r="G23" s="16">
        <f>L22+L23*C23+L24*D23+L25*E23+L26*F23</f>
        <v>65.178591851322381</v>
      </c>
      <c r="H23" s="16">
        <f>C23*G23</f>
        <v>52142.873481057904</v>
      </c>
      <c r="I23" s="2"/>
      <c r="K23" s="74" t="s">
        <v>67</v>
      </c>
      <c r="L23" s="74">
        <v>2.3841434357871696E-5</v>
      </c>
    </row>
    <row r="24" spans="2:12" x14ac:dyDescent="0.2">
      <c r="B24" s="71"/>
      <c r="G24" s="2"/>
      <c r="H24" s="2"/>
      <c r="I24" s="2"/>
      <c r="K24" s="74" t="s">
        <v>27</v>
      </c>
      <c r="L24" s="74">
        <v>-0.13023609125565874</v>
      </c>
    </row>
    <row r="25" spans="2:12" ht="15.75" thickBot="1" x14ac:dyDescent="0.25">
      <c r="B25" s="72" t="s">
        <v>118</v>
      </c>
      <c r="G25" s="2"/>
      <c r="H25" s="2"/>
      <c r="I25" s="2"/>
      <c r="K25" s="74" t="s">
        <v>13</v>
      </c>
      <c r="L25" s="74">
        <v>2.3089760543245186</v>
      </c>
    </row>
    <row r="26" spans="2:12" ht="15.75" thickBot="1" x14ac:dyDescent="0.25">
      <c r="E26" s="50"/>
      <c r="F26" s="51"/>
      <c r="G26" s="52" t="s">
        <v>109</v>
      </c>
      <c r="H26" s="51"/>
      <c r="I26" s="53"/>
      <c r="K26" s="75" t="s">
        <v>68</v>
      </c>
      <c r="L26" s="75">
        <v>27.115578587880229</v>
      </c>
    </row>
    <row r="27" spans="2:12" ht="27.75" x14ac:dyDescent="0.2">
      <c r="B27" s="65" t="s">
        <v>108</v>
      </c>
      <c r="C27">
        <v>1.383</v>
      </c>
      <c r="E27" s="54"/>
      <c r="F27" s="55"/>
      <c r="G27" s="56" t="s">
        <v>117</v>
      </c>
      <c r="H27" s="55"/>
      <c r="I27" s="57"/>
    </row>
    <row r="28" spans="2:12" x14ac:dyDescent="0.2">
      <c r="B28" s="65" t="s">
        <v>54</v>
      </c>
      <c r="C28" s="82">
        <f>AVERAGE(I6:I19)</f>
        <v>65.280357142857142</v>
      </c>
      <c r="E28" s="58">
        <f>G28*0.85</f>
        <v>60.111905825589716</v>
      </c>
      <c r="F28" s="59">
        <f>G28-C36</f>
        <v>63.530388992972135</v>
      </c>
      <c r="G28" s="73">
        <f>G22</f>
        <v>70.719889206576141</v>
      </c>
      <c r="H28" s="59">
        <f>G28+C36</f>
        <v>77.909389420180148</v>
      </c>
      <c r="I28" s="60">
        <f>G28*1.15</f>
        <v>81.327872587562553</v>
      </c>
    </row>
    <row r="29" spans="2:12" x14ac:dyDescent="0.2">
      <c r="B29" s="65" t="s">
        <v>53</v>
      </c>
      <c r="C29">
        <f>_xlfn.STDEV.S(I6:I19)</f>
        <v>19.450937513697944</v>
      </c>
      <c r="E29" s="58">
        <f>E28*$C$22</f>
        <v>36067.143495353826</v>
      </c>
      <c r="F29" s="59">
        <f t="shared" ref="F29:I29" si="0">F28*$C$22</f>
        <v>38118.233395783282</v>
      </c>
      <c r="G29" s="73">
        <f t="shared" si="0"/>
        <v>42431.933523945685</v>
      </c>
      <c r="H29" s="59">
        <f t="shared" si="0"/>
        <v>46745.633652108088</v>
      </c>
      <c r="I29" s="60">
        <f t="shared" si="0"/>
        <v>48796.723552537529</v>
      </c>
    </row>
    <row r="30" spans="2:12" x14ac:dyDescent="0.2">
      <c r="B30" s="65" t="s">
        <v>55</v>
      </c>
      <c r="C30">
        <f>SQRT(14)</f>
        <v>3.7416573867739413</v>
      </c>
      <c r="E30" s="58"/>
      <c r="F30" s="59"/>
      <c r="G30" s="59" t="s">
        <v>62</v>
      </c>
      <c r="H30" s="59"/>
      <c r="I30" s="60"/>
    </row>
    <row r="31" spans="2:12" ht="15.75" thickBot="1" x14ac:dyDescent="0.25">
      <c r="E31" s="62"/>
      <c r="F31" s="63"/>
      <c r="G31" s="63" t="s">
        <v>119</v>
      </c>
      <c r="H31" s="63"/>
      <c r="I31" s="64"/>
    </row>
    <row r="32" spans="2:12" ht="15.75" thickBot="1" x14ac:dyDescent="0.25"/>
    <row r="33" spans="2:9" x14ac:dyDescent="0.2">
      <c r="E33" s="50"/>
      <c r="F33" s="51"/>
      <c r="G33" s="52" t="s">
        <v>116</v>
      </c>
      <c r="H33" s="51"/>
      <c r="I33" s="53"/>
    </row>
    <row r="34" spans="2:9" x14ac:dyDescent="0.2">
      <c r="E34" s="54"/>
      <c r="F34" s="55"/>
      <c r="G34" s="56" t="s">
        <v>117</v>
      </c>
      <c r="H34" s="55"/>
      <c r="I34" s="57"/>
    </row>
    <row r="35" spans="2:9" x14ac:dyDescent="0.2">
      <c r="E35" s="58">
        <f>G35*0.85</f>
        <v>55.401803073624023</v>
      </c>
      <c r="F35" s="59">
        <f>G35-C36</f>
        <v>57.989091637718374</v>
      </c>
      <c r="G35" s="73">
        <f>G23</f>
        <v>65.178591851322381</v>
      </c>
      <c r="H35" s="59">
        <f>G35+C36</f>
        <v>72.368092064926387</v>
      </c>
      <c r="I35" s="60">
        <f>G35*1.15</f>
        <v>74.955380629020738</v>
      </c>
    </row>
    <row r="36" spans="2:9" ht="27.75" x14ac:dyDescent="0.2">
      <c r="B36" s="65" t="s">
        <v>64</v>
      </c>
      <c r="C36">
        <f>C27*C29/C30</f>
        <v>7.1895002136040054</v>
      </c>
      <c r="E36" s="58">
        <f>E35*$C$23</f>
        <v>44321.442458899219</v>
      </c>
      <c r="F36" s="59">
        <f t="shared" ref="F36:I36" si="1">F35*$C$23</f>
        <v>46391.2733101747</v>
      </c>
      <c r="G36" s="73">
        <f t="shared" si="1"/>
        <v>52142.873481057904</v>
      </c>
      <c r="H36" s="59">
        <f t="shared" si="1"/>
        <v>57894.473651941109</v>
      </c>
      <c r="I36" s="60">
        <f t="shared" si="1"/>
        <v>59964.30450321659</v>
      </c>
    </row>
    <row r="37" spans="2:9" x14ac:dyDescent="0.2">
      <c r="E37" s="61"/>
      <c r="F37" s="59"/>
      <c r="G37" s="59" t="s">
        <v>62</v>
      </c>
      <c r="H37" s="59"/>
      <c r="I37" s="60"/>
    </row>
    <row r="38" spans="2:9" ht="15.75" thickBot="1" x14ac:dyDescent="0.25">
      <c r="E38" s="62"/>
      <c r="F38" s="63"/>
      <c r="G38" s="63" t="s">
        <v>119</v>
      </c>
      <c r="H38" s="63"/>
      <c r="I38" s="64"/>
    </row>
  </sheetData>
  <mergeCells count="1">
    <mergeCell ref="B3:B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8D2C-96D1-4D69-B683-5D23B544A452}">
  <dimension ref="A1:I60"/>
  <sheetViews>
    <sheetView tabSelected="1" workbookViewId="0">
      <selection activeCell="F23" sqref="F23"/>
    </sheetView>
  </sheetViews>
  <sheetFormatPr defaultRowHeight="15" x14ac:dyDescent="0.2"/>
  <cols>
    <col min="1" max="1" width="23.80859375" bestFit="1" customWidth="1"/>
    <col min="2" max="2" width="15.19921875" bestFit="1" customWidth="1"/>
    <col min="3" max="3" width="12.64453125" bestFit="1" customWidth="1"/>
    <col min="4" max="4" width="14.9296875" bestFit="1" customWidth="1"/>
    <col min="5" max="5" width="11.97265625" bestFit="1" customWidth="1"/>
    <col min="6" max="6" width="28.65234375" bestFit="1" customWidth="1"/>
    <col min="7" max="7" width="13.98828125" bestFit="1" customWidth="1"/>
    <col min="8" max="8" width="13.046875" bestFit="1" customWidth="1"/>
    <col min="9" max="9" width="13.71875" bestFit="1" customWidth="1"/>
  </cols>
  <sheetData>
    <row r="1" spans="1:9" x14ac:dyDescent="0.2">
      <c r="A1" t="s">
        <v>28</v>
      </c>
    </row>
    <row r="2" spans="1:9" ht="15.75" thickBot="1" x14ac:dyDescent="0.25"/>
    <row r="3" spans="1:9" x14ac:dyDescent="0.2">
      <c r="A3" s="31" t="s">
        <v>29</v>
      </c>
      <c r="B3" s="31"/>
    </row>
    <row r="4" spans="1:9" x14ac:dyDescent="0.2">
      <c r="A4" s="28" t="s">
        <v>30</v>
      </c>
      <c r="B4" s="28">
        <v>0.97553045747421196</v>
      </c>
    </row>
    <row r="5" spans="1:9" x14ac:dyDescent="0.2">
      <c r="A5" s="74" t="s">
        <v>31</v>
      </c>
      <c r="B5" s="74">
        <v>0.95165967345984537</v>
      </c>
    </row>
    <row r="6" spans="1:9" x14ac:dyDescent="0.2">
      <c r="A6" s="28" t="s">
        <v>32</v>
      </c>
      <c r="B6" s="28">
        <v>0.93017508388644332</v>
      </c>
    </row>
    <row r="7" spans="1:9" x14ac:dyDescent="0.2">
      <c r="A7" s="28" t="s">
        <v>33</v>
      </c>
      <c r="B7" s="28">
        <v>5.1397944369435571</v>
      </c>
    </row>
    <row r="8" spans="1:9" ht="15.75" thickBot="1" x14ac:dyDescent="0.25">
      <c r="A8" s="75" t="s">
        <v>34</v>
      </c>
      <c r="B8" s="75">
        <v>14</v>
      </c>
    </row>
    <row r="10" spans="1:9" ht="15.75" thickBot="1" x14ac:dyDescent="0.25">
      <c r="A10" s="76" t="s">
        <v>35</v>
      </c>
      <c r="B10" s="76"/>
    </row>
    <row r="11" spans="1:9" x14ac:dyDescent="0.2">
      <c r="A11" s="77"/>
      <c r="B11" s="77" t="s">
        <v>40</v>
      </c>
      <c r="C11" s="30" t="s">
        <v>41</v>
      </c>
      <c r="D11" s="30" t="s">
        <v>42</v>
      </c>
      <c r="E11" s="77" t="s">
        <v>43</v>
      </c>
      <c r="F11" s="30" t="s">
        <v>44</v>
      </c>
    </row>
    <row r="12" spans="1:9" x14ac:dyDescent="0.2">
      <c r="A12" s="74" t="s">
        <v>36</v>
      </c>
      <c r="B12" s="74">
        <v>4</v>
      </c>
      <c r="C12" s="28">
        <v>4680.6492304168514</v>
      </c>
      <c r="D12" s="28">
        <v>1170.1623076042129</v>
      </c>
      <c r="E12" s="74">
        <v>44.294989681255053</v>
      </c>
      <c r="F12" s="78">
        <v>6.3420553410282438E-6</v>
      </c>
    </row>
    <row r="13" spans="1:9" x14ac:dyDescent="0.2">
      <c r="A13" s="74" t="s">
        <v>37</v>
      </c>
      <c r="B13" s="74">
        <v>9</v>
      </c>
      <c r="C13" s="28">
        <v>237.75738168632341</v>
      </c>
      <c r="D13" s="28">
        <v>26.417486854035936</v>
      </c>
      <c r="E13" s="28"/>
      <c r="F13" s="28"/>
    </row>
    <row r="14" spans="1:9" ht="15.75" thickBot="1" x14ac:dyDescent="0.25">
      <c r="A14" s="75" t="s">
        <v>38</v>
      </c>
      <c r="B14" s="75">
        <v>13</v>
      </c>
      <c r="C14" s="29">
        <v>4918.4066121031747</v>
      </c>
      <c r="D14" s="29"/>
      <c r="E14" s="29"/>
      <c r="F14" s="29"/>
    </row>
    <row r="15" spans="1:9" ht="15.75" thickBot="1" x14ac:dyDescent="0.25"/>
    <row r="16" spans="1:9" x14ac:dyDescent="0.2">
      <c r="A16" s="77"/>
      <c r="B16" s="77" t="s">
        <v>45</v>
      </c>
      <c r="C16" s="30" t="s">
        <v>33</v>
      </c>
      <c r="D16" s="30" t="s">
        <v>46</v>
      </c>
      <c r="E16" s="77" t="s">
        <v>47</v>
      </c>
      <c r="F16" s="30" t="s">
        <v>48</v>
      </c>
      <c r="G16" s="30" t="s">
        <v>49</v>
      </c>
      <c r="H16" s="30" t="s">
        <v>65</v>
      </c>
      <c r="I16" s="30" t="s">
        <v>66</v>
      </c>
    </row>
    <row r="17" spans="1:9" x14ac:dyDescent="0.2">
      <c r="A17" s="74" t="s">
        <v>39</v>
      </c>
      <c r="B17" s="74">
        <v>48.026192319911026</v>
      </c>
      <c r="C17" s="28">
        <v>24.458845442102401</v>
      </c>
      <c r="D17" s="28">
        <v>1.9635510774045291</v>
      </c>
      <c r="E17" s="74">
        <v>8.1179675037205995E-2</v>
      </c>
      <c r="F17" s="28">
        <v>-7.303560090715159</v>
      </c>
      <c r="G17" s="28">
        <v>103.3559447305372</v>
      </c>
      <c r="H17" s="28">
        <v>-7.303560090715159</v>
      </c>
      <c r="I17" s="28">
        <v>103.3559447305372</v>
      </c>
    </row>
    <row r="18" spans="1:9" x14ac:dyDescent="0.2">
      <c r="A18" s="74" t="s">
        <v>67</v>
      </c>
      <c r="B18" s="74">
        <v>2.3841434357871696E-5</v>
      </c>
      <c r="C18" s="28">
        <v>1.2808087962625567E-2</v>
      </c>
      <c r="D18" s="28">
        <v>1.8614358698536273E-3</v>
      </c>
      <c r="E18" s="74">
        <v>0.99855539673068039</v>
      </c>
      <c r="F18" s="28">
        <v>-2.8950066492045026E-2</v>
      </c>
      <c r="G18" s="28">
        <v>2.8997749360760772E-2</v>
      </c>
      <c r="H18" s="28">
        <v>-2.8950066492045026E-2</v>
      </c>
      <c r="I18" s="28">
        <v>2.8997749360760772E-2</v>
      </c>
    </row>
    <row r="19" spans="1:9" x14ac:dyDescent="0.2">
      <c r="A19" s="74" t="s">
        <v>27</v>
      </c>
      <c r="B19" s="74">
        <v>-0.13023609125565874</v>
      </c>
      <c r="C19" s="28">
        <v>3.6499372810343135E-2</v>
      </c>
      <c r="D19" s="28">
        <v>-3.568173402112615</v>
      </c>
      <c r="E19" s="74">
        <v>6.0414859233403938E-3</v>
      </c>
      <c r="F19" s="28">
        <v>-0.21280340889621852</v>
      </c>
      <c r="G19" s="28">
        <v>-4.7668773615098955E-2</v>
      </c>
      <c r="H19" s="28">
        <v>-0.21280340889621852</v>
      </c>
      <c r="I19" s="28">
        <v>-4.7668773615098955E-2</v>
      </c>
    </row>
    <row r="20" spans="1:9" x14ac:dyDescent="0.2">
      <c r="A20" s="74" t="s">
        <v>13</v>
      </c>
      <c r="B20" s="74">
        <v>2.3089760543245186</v>
      </c>
      <c r="C20" s="28">
        <v>0.81874954051388082</v>
      </c>
      <c r="D20" s="28">
        <v>2.8201250077958036</v>
      </c>
      <c r="E20" s="74">
        <v>2.0042917088300499E-2</v>
      </c>
      <c r="F20" s="28">
        <v>0.45683591671330359</v>
      </c>
      <c r="G20" s="28">
        <v>4.1611161919357338</v>
      </c>
      <c r="H20" s="28">
        <v>0.45683591671330359</v>
      </c>
      <c r="I20" s="28">
        <v>4.1611161919357338</v>
      </c>
    </row>
    <row r="21" spans="1:9" ht="15.75" thickBot="1" x14ac:dyDescent="0.25">
      <c r="A21" s="75" t="s">
        <v>68</v>
      </c>
      <c r="B21" s="75">
        <v>27.115578587880229</v>
      </c>
      <c r="C21" s="29">
        <v>24.675407986004419</v>
      </c>
      <c r="D21" s="29">
        <v>1.0988907905093137</v>
      </c>
      <c r="E21" s="75">
        <v>0.30034117563764384</v>
      </c>
      <c r="F21" s="29">
        <v>-28.704072332627703</v>
      </c>
      <c r="G21" s="29">
        <v>82.935229508388161</v>
      </c>
      <c r="H21" s="29">
        <v>-28.704072332627703</v>
      </c>
      <c r="I21" s="29">
        <v>82.935229508388161</v>
      </c>
    </row>
    <row r="25" spans="1:9" x14ac:dyDescent="0.2">
      <c r="A25" t="s">
        <v>50</v>
      </c>
    </row>
    <row r="26" spans="1:9" ht="15.75" thickBot="1" x14ac:dyDescent="0.25"/>
    <row r="27" spans="1:9" x14ac:dyDescent="0.2">
      <c r="A27" s="30" t="s">
        <v>51</v>
      </c>
      <c r="B27" s="30" t="s">
        <v>69</v>
      </c>
      <c r="C27" s="30" t="s">
        <v>52</v>
      </c>
      <c r="D27" s="77" t="s">
        <v>113</v>
      </c>
    </row>
    <row r="28" spans="1:9" x14ac:dyDescent="0.2">
      <c r="A28" s="28">
        <v>11</v>
      </c>
      <c r="B28" s="28">
        <v>42.079294734334056</v>
      </c>
      <c r="C28" s="28">
        <v>-6.0792947343340558</v>
      </c>
      <c r="D28" s="74">
        <v>-1.4215360265350858</v>
      </c>
    </row>
    <row r="29" spans="1:9" x14ac:dyDescent="0.2">
      <c r="A29" s="28">
        <v>10</v>
      </c>
      <c r="B29" s="28">
        <v>70.719889206576141</v>
      </c>
      <c r="C29" s="28">
        <v>-5.7198892065761413</v>
      </c>
      <c r="D29" s="74">
        <v>-1.3374953724509411</v>
      </c>
    </row>
    <row r="30" spans="1:9" x14ac:dyDescent="0.2">
      <c r="A30" s="28">
        <v>2</v>
      </c>
      <c r="B30" s="28">
        <v>83.738730045270444</v>
      </c>
      <c r="C30" s="28">
        <v>-3.7387300452704437</v>
      </c>
      <c r="D30" s="74">
        <v>-0.87423618776451395</v>
      </c>
    </row>
    <row r="31" spans="1:9" x14ac:dyDescent="0.2">
      <c r="A31" s="28">
        <v>3</v>
      </c>
      <c r="B31" s="28">
        <v>95.288378603764585</v>
      </c>
      <c r="C31" s="28">
        <v>-3.6217119370979134</v>
      </c>
      <c r="D31" s="74">
        <v>-0.84687356367840705</v>
      </c>
    </row>
    <row r="32" spans="1:9" x14ac:dyDescent="0.2">
      <c r="A32" s="28">
        <v>9</v>
      </c>
      <c r="B32" s="28">
        <v>66.652552418394095</v>
      </c>
      <c r="C32" s="28">
        <v>-3.3192190850607588</v>
      </c>
      <c r="D32" s="74">
        <v>-0.77614093666632544</v>
      </c>
      <c r="E32" s="80" t="s">
        <v>123</v>
      </c>
      <c r="F32" s="80" t="s">
        <v>122</v>
      </c>
    </row>
    <row r="33" spans="1:6" x14ac:dyDescent="0.2">
      <c r="A33" s="28">
        <v>14</v>
      </c>
      <c r="B33" s="28">
        <v>42.088831308077204</v>
      </c>
      <c r="C33" s="28">
        <v>-2.0888313080772036</v>
      </c>
      <c r="D33" s="74">
        <v>-0.48843642026700079</v>
      </c>
      <c r="E33" s="79">
        <f>9/14</f>
        <v>0.6428571428571429</v>
      </c>
      <c r="F33" s="79">
        <v>1</v>
      </c>
    </row>
    <row r="34" spans="1:6" x14ac:dyDescent="0.2">
      <c r="A34" s="28">
        <v>4</v>
      </c>
      <c r="B34" s="28">
        <v>70.71512091970456</v>
      </c>
      <c r="C34" s="28">
        <v>-0.71512091970456027</v>
      </c>
      <c r="D34" s="74">
        <v>-0.16721843488647617</v>
      </c>
    </row>
    <row r="35" spans="1:6" x14ac:dyDescent="0.2">
      <c r="A35" s="28">
        <v>5</v>
      </c>
      <c r="B35" s="28">
        <v>66.647784131522528</v>
      </c>
      <c r="C35" s="28">
        <v>0.85221586847747233</v>
      </c>
      <c r="D35" s="74">
        <v>0.19927567462450393</v>
      </c>
    </row>
    <row r="36" spans="1:6" x14ac:dyDescent="0.2">
      <c r="A36" s="28">
        <v>6</v>
      </c>
      <c r="B36" s="28">
        <v>55.102903859899925</v>
      </c>
      <c r="C36" s="28">
        <v>1.5720961401000721</v>
      </c>
      <c r="D36" s="74">
        <v>0.36760700015210035</v>
      </c>
    </row>
    <row r="37" spans="1:6" x14ac:dyDescent="0.2">
      <c r="A37" s="28">
        <v>12</v>
      </c>
      <c r="B37" s="28">
        <v>42.084063021205623</v>
      </c>
      <c r="C37" s="28">
        <v>1.6659369787943774</v>
      </c>
      <c r="D37" s="74">
        <v>0.38955002788701665</v>
      </c>
    </row>
    <row r="38" spans="1:6" x14ac:dyDescent="0.2">
      <c r="A38" s="28">
        <v>13</v>
      </c>
      <c r="B38" s="28">
        <v>46.146631522516088</v>
      </c>
      <c r="C38" s="28">
        <v>3.8533684774839116</v>
      </c>
      <c r="D38" s="74">
        <v>0.90104236653005065</v>
      </c>
    </row>
    <row r="39" spans="1:6" x14ac:dyDescent="0.2">
      <c r="A39" s="28">
        <v>1</v>
      </c>
      <c r="B39" s="28">
        <v>95.288378603764585</v>
      </c>
      <c r="C39" s="28">
        <v>4.7116213962354152</v>
      </c>
      <c r="D39" s="74">
        <v>1.1017296990579082</v>
      </c>
    </row>
    <row r="40" spans="1:6" x14ac:dyDescent="0.2">
      <c r="A40" s="28">
        <v>7</v>
      </c>
      <c r="B40" s="28">
        <v>82.269537765070297</v>
      </c>
      <c r="C40" s="28">
        <v>5.2304622349297034</v>
      </c>
      <c r="D40" s="74">
        <v>1.2230514931923726</v>
      </c>
    </row>
    <row r="41" spans="1:6" ht="15.75" thickBot="1" x14ac:dyDescent="0.25">
      <c r="A41" s="29">
        <v>8</v>
      </c>
      <c r="B41" s="29">
        <v>55.102903859899925</v>
      </c>
      <c r="C41" s="29">
        <v>7.397096140100075</v>
      </c>
      <c r="D41" s="75">
        <v>1.7296806808047862</v>
      </c>
    </row>
    <row r="44" spans="1:6" x14ac:dyDescent="0.2">
      <c r="B44" t="s">
        <v>114</v>
      </c>
    </row>
    <row r="45" spans="1:6" ht="15.75" thickBot="1" x14ac:dyDescent="0.25"/>
    <row r="46" spans="1:6" x14ac:dyDescent="0.2">
      <c r="B46" s="30" t="s">
        <v>115</v>
      </c>
      <c r="C46" s="30" t="s">
        <v>10</v>
      </c>
    </row>
    <row r="47" spans="1:6" x14ac:dyDescent="0.2">
      <c r="B47" s="28">
        <v>3.5714285714285716</v>
      </c>
      <c r="C47" s="28">
        <v>36</v>
      </c>
      <c r="E47">
        <f>C50-E57</f>
        <v>20</v>
      </c>
    </row>
    <row r="48" spans="1:6" x14ac:dyDescent="0.2">
      <c r="B48" s="28">
        <v>10.714285714285715</v>
      </c>
      <c r="C48" s="28">
        <v>40</v>
      </c>
    </row>
    <row r="49" spans="2:5" x14ac:dyDescent="0.2">
      <c r="B49" s="28">
        <v>17.857142857142858</v>
      </c>
      <c r="C49" s="28">
        <v>43.75</v>
      </c>
    </row>
    <row r="50" spans="2:5" x14ac:dyDescent="0.2">
      <c r="B50" s="28">
        <v>25.000000000000004</v>
      </c>
      <c r="C50" s="28">
        <v>50</v>
      </c>
      <c r="D50" t="s">
        <v>120</v>
      </c>
    </row>
    <row r="51" spans="2:5" x14ac:dyDescent="0.2">
      <c r="B51" s="28">
        <v>32.142857142857146</v>
      </c>
      <c r="C51" s="28">
        <v>56.674999999999997</v>
      </c>
    </row>
    <row r="52" spans="2:5" x14ac:dyDescent="0.2">
      <c r="B52" s="28">
        <v>39.285714285714285</v>
      </c>
      <c r="C52" s="28">
        <v>62.5</v>
      </c>
    </row>
    <row r="53" spans="2:5" x14ac:dyDescent="0.2">
      <c r="B53" s="28">
        <v>46.428571428571431</v>
      </c>
      <c r="C53" s="28">
        <v>63.333333333333336</v>
      </c>
    </row>
    <row r="54" spans="2:5" x14ac:dyDescent="0.2">
      <c r="B54" s="28">
        <v>53.571428571428569</v>
      </c>
      <c r="C54" s="28">
        <v>65</v>
      </c>
    </row>
    <row r="55" spans="2:5" x14ac:dyDescent="0.2">
      <c r="B55" s="28">
        <v>60.714285714285715</v>
      </c>
      <c r="C55" s="28">
        <v>67.5</v>
      </c>
    </row>
    <row r="56" spans="2:5" x14ac:dyDescent="0.2">
      <c r="B56" s="28">
        <v>67.857142857142861</v>
      </c>
      <c r="C56" s="28">
        <v>70</v>
      </c>
    </row>
    <row r="57" spans="2:5" x14ac:dyDescent="0.2">
      <c r="B57" s="28">
        <v>75</v>
      </c>
      <c r="C57" s="28">
        <v>80</v>
      </c>
      <c r="D57" t="s">
        <v>121</v>
      </c>
      <c r="E57">
        <f>C57-C50</f>
        <v>30</v>
      </c>
    </row>
    <row r="58" spans="2:5" x14ac:dyDescent="0.2">
      <c r="B58" s="28">
        <v>82.142857142857139</v>
      </c>
      <c r="C58" s="28">
        <v>87.5</v>
      </c>
    </row>
    <row r="59" spans="2:5" x14ac:dyDescent="0.2">
      <c r="B59" s="28">
        <v>89.285714285714292</v>
      </c>
      <c r="C59" s="28">
        <v>91.666666666666671</v>
      </c>
    </row>
    <row r="60" spans="2:5" ht="15.75" thickBot="1" x14ac:dyDescent="0.25">
      <c r="B60" s="29">
        <v>96.428571428571431</v>
      </c>
      <c r="C60" s="29">
        <v>100</v>
      </c>
      <c r="E60">
        <f>C57+E57</f>
        <v>110</v>
      </c>
    </row>
  </sheetData>
  <autoFilter ref="A27:D27" xr:uid="{76E4F685-6DE6-445F-92E8-CEA4F4A967A5}">
    <sortState xmlns:xlrd2="http://schemas.microsoft.com/office/spreadsheetml/2017/richdata2" ref="A28:D41">
      <sortCondition ref="D27"/>
    </sortState>
  </autoFilter>
  <sortState xmlns:xlrd2="http://schemas.microsoft.com/office/spreadsheetml/2017/richdata2" ref="C47:C60">
    <sortCondition ref="C47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Exercício 02</vt:lpstr>
      <vt:lpstr>Exercício 02 (2)</vt:lpstr>
      <vt:lpstr>Exercício 02 (3)</vt:lpstr>
      <vt:lpstr>Exercício 02 (4)</vt:lpstr>
      <vt:lpstr>Alunos_ELITE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2019-08-19T12:13:30Z</dcterms:created>
  <dcterms:modified xsi:type="dcterms:W3CDTF">2020-08-06T00:34:58Z</dcterms:modified>
</cp:coreProperties>
</file>