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leo_e\Documents\Financeiro\2023\Milhas 2023\Suporte FDM 2023\"/>
    </mc:Choice>
  </mc:AlternateContent>
  <xr:revisionPtr revIDLastSave="0" documentId="13_ncr:1_{60F6E2C5-7BB6-4496-82F1-C939D81590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struções" sheetId="6" r:id="rId1"/>
    <sheet name="Simplificado" sheetId="5" r:id="rId2"/>
    <sheet name="Detalhado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5" l="1"/>
  <c r="V2" i="2"/>
  <c r="U2" i="2"/>
  <c r="F12" i="5"/>
  <c r="L9" i="2"/>
  <c r="E8" i="2" s="1"/>
  <c r="V4" i="2" l="1"/>
  <c r="V5" i="2"/>
  <c r="V6" i="2"/>
  <c r="V7" i="2"/>
  <c r="V8" i="2"/>
  <c r="M13" i="5" l="1"/>
  <c r="L13" i="5" s="1"/>
  <c r="L19" i="5"/>
  <c r="M18" i="5"/>
  <c r="F13" i="5" s="1"/>
  <c r="F7" i="5" l="1"/>
  <c r="L18" i="5"/>
  <c r="L12" i="2"/>
  <c r="L11" i="2"/>
  <c r="M13" i="2" l="1"/>
  <c r="K4" i="2"/>
  <c r="L6" i="2" l="1"/>
  <c r="L19" i="2" l="1"/>
  <c r="L17" i="2"/>
  <c r="L18" i="2" s="1"/>
  <c r="L16" i="2"/>
  <c r="L15" i="2"/>
  <c r="L8" i="2"/>
  <c r="L7" i="2"/>
  <c r="L5" i="2"/>
  <c r="F4" i="2" l="1"/>
  <c r="D8" i="2"/>
  <c r="F14" i="2"/>
  <c r="E7" i="2"/>
  <c r="D7" i="2"/>
  <c r="F15" i="2" l="1"/>
  <c r="L13" i="2" l="1"/>
  <c r="E6" i="2" s="1"/>
  <c r="C18" i="2" l="1"/>
  <c r="F9" i="5"/>
  <c r="C15" i="5" s="1"/>
  <c r="F6" i="2" l="1"/>
  <c r="H5" i="2" s="1"/>
  <c r="C11" i="2" s="1"/>
  <c r="D6" i="2"/>
</calcChain>
</file>

<file path=xl/sharedStrings.xml><?xml version="1.0" encoding="utf-8"?>
<sst xmlns="http://schemas.openxmlformats.org/spreadsheetml/2006/main" count="81" uniqueCount="53">
  <si>
    <t>Opções de Cartões de Crédito:</t>
  </si>
  <si>
    <t>Cartão que pontua nos Programas de Banco</t>
  </si>
  <si>
    <t>/ US$ gasto</t>
  </si>
  <si>
    <t>Valor cobrado pelo App (taxas)</t>
  </si>
  <si>
    <t>Valor do pagamento:</t>
  </si>
  <si>
    <t>em %</t>
  </si>
  <si>
    <t>em R$</t>
  </si>
  <si>
    <t>Taxa cobrada pelo App</t>
  </si>
  <si>
    <t>Cashback (em milhas) oferecido pelo cartão:</t>
  </si>
  <si>
    <t>Cartão Nubank</t>
  </si>
  <si>
    <t>Lucro</t>
  </si>
  <si>
    <t>= cashback - taxas</t>
  </si>
  <si>
    <t>Cashback Total</t>
  </si>
  <si>
    <t>Dinheiro aplicado (rendimento)</t>
  </si>
  <si>
    <t>Selic</t>
  </si>
  <si>
    <t>% CDI</t>
  </si>
  <si>
    <t>Qtde. de dias que o dinheiro ficará aplicado</t>
  </si>
  <si>
    <t>Rendimento da Aplicação:</t>
  </si>
  <si>
    <t>IOF (regressivo)</t>
  </si>
  <si>
    <t>IR (até 180 dias)</t>
  </si>
  <si>
    <t>IOF</t>
  </si>
  <si>
    <t>Alíquota</t>
  </si>
  <si>
    <t>Dias</t>
  </si>
  <si>
    <t>Transferência para (cia aérea):</t>
  </si>
  <si>
    <t>Cia Aérea</t>
  </si>
  <si>
    <t>Latam</t>
  </si>
  <si>
    <t>Smiles</t>
  </si>
  <si>
    <t>TAP</t>
  </si>
  <si>
    <t>Avios</t>
  </si>
  <si>
    <t>Azul</t>
  </si>
  <si>
    <t>Valor de Segurança</t>
  </si>
  <si>
    <t>Valor de Segurança do Milheiro</t>
  </si>
  <si>
    <t>Quantidade de milhas geradas:</t>
  </si>
  <si>
    <r>
      <t xml:space="preserve">Cálculo 1: 
</t>
    </r>
    <r>
      <rPr>
        <b/>
        <sz val="11.5"/>
        <color theme="1"/>
        <rFont val="Calibri"/>
        <family val="2"/>
        <scheme val="minor"/>
      </rPr>
      <t>CASHBACK</t>
    </r>
    <r>
      <rPr>
        <sz val="11.5"/>
        <color theme="1"/>
        <rFont val="Calibri"/>
        <family val="2"/>
        <scheme val="minor"/>
      </rPr>
      <t xml:space="preserve"> em milhas</t>
    </r>
  </si>
  <si>
    <r>
      <t xml:space="preserve">Cálculo 2:
</t>
    </r>
    <r>
      <rPr>
        <b/>
        <sz val="11.5"/>
        <color theme="1"/>
        <rFont val="Calibri"/>
        <family val="2"/>
        <scheme val="minor"/>
      </rPr>
      <t>CUSTO</t>
    </r>
    <r>
      <rPr>
        <sz val="11.5"/>
        <color theme="1"/>
        <rFont val="Calibri"/>
        <family val="2"/>
        <scheme val="minor"/>
      </rPr>
      <t xml:space="preserve"> do Milheiro</t>
    </r>
  </si>
  <si>
    <t>Custo do Milheiro gerado:</t>
  </si>
  <si>
    <t>Cotação do dólar:</t>
  </si>
  <si>
    <t>Pontuação do Cartão (por dólar gasto):</t>
  </si>
  <si>
    <t xml:space="preserve">Qual é o seu cartão de crédito? </t>
  </si>
  <si>
    <t>Cartão Co-Branded (pontua nas cias aéreas)</t>
  </si>
  <si>
    <t>Transferência (p/ as cias aéreas) com Bônus de:</t>
  </si>
  <si>
    <t>Dinheiro aplicado (rendimento):</t>
  </si>
  <si>
    <t>Selic:</t>
  </si>
  <si>
    <t>Qtde. de dias que o dinheiro ficará aplicado:</t>
  </si>
  <si>
    <t>Valor de Venda do Milheiro (nas cias aéreas):</t>
  </si>
  <si>
    <t>Percentual de taxas cobrado pelo App:</t>
  </si>
  <si>
    <t>Qual é o seu cartão de crédito? Selecione:</t>
  </si>
  <si>
    <r>
      <t xml:space="preserve">Lucro </t>
    </r>
    <r>
      <rPr>
        <sz val="12"/>
        <color rgb="FFD6A300"/>
        <rFont val="Calibri"/>
        <family val="2"/>
        <scheme val="minor"/>
      </rPr>
      <t>(cashback - taxas)</t>
    </r>
  </si>
  <si>
    <t>AAdvantage</t>
  </si>
  <si>
    <t>Cartão com Cashback em dinheiro</t>
  </si>
  <si>
    <r>
      <rPr>
        <sz val="20"/>
        <color theme="0"/>
        <rFont val="Calibri"/>
        <family val="2"/>
        <scheme val="minor"/>
      </rPr>
      <t>Calculadora de Pontos dos Cartões de Crédito</t>
    </r>
    <r>
      <rPr>
        <b/>
        <sz val="20"/>
        <color theme="0"/>
        <rFont val="Calibri"/>
        <family val="2"/>
        <scheme val="minor"/>
      </rPr>
      <t xml:space="preserve"> - Instruções</t>
    </r>
  </si>
  <si>
    <t>Cashback Oferecido pelo App (em R$):</t>
  </si>
  <si>
    <t>Cashback ganho do App de Pagamento: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</si>
</sst>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#,##0.00;[Red]\-&quot;R$&quot;#,##0.00"/>
    <numFmt numFmtId="164" formatCode="&quot;R$&quot;#,##0.00"/>
    <numFmt numFmtId="165" formatCode="0.000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2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7"/>
      <color theme="2" tint="-0.499984740745262"/>
      <name val="Calibri"/>
      <family val="2"/>
      <scheme val="minor"/>
    </font>
    <font>
      <sz val="8"/>
      <color theme="2" tint="-0.499984740745262"/>
      <name val="Calibri"/>
      <family val="2"/>
      <scheme val="minor"/>
    </font>
    <font>
      <b/>
      <sz val="12"/>
      <color rgb="FFD6A300"/>
      <name val="Calibri"/>
      <family val="2"/>
      <scheme val="minor"/>
    </font>
    <font>
      <sz val="12"/>
      <color rgb="FFD6A300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rgb="FFD9F0FF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theme="8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99FF"/>
      </left>
      <right style="thin">
        <color rgb="FF0099FF"/>
      </right>
      <top style="thin">
        <color rgb="FF0099FF"/>
      </top>
      <bottom/>
      <diagonal/>
    </border>
    <border>
      <left style="thin">
        <color rgb="FF0099FF"/>
      </left>
      <right style="thin">
        <color rgb="FF0099FF"/>
      </right>
      <top/>
      <bottom style="thin">
        <color rgb="FF0099F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0099FF"/>
      </left>
      <right style="thin">
        <color rgb="FF0099FF"/>
      </right>
      <top style="thin">
        <color rgb="FF0099FF"/>
      </top>
      <bottom style="thin">
        <color rgb="FF0099FF"/>
      </bottom>
      <diagonal/>
    </border>
    <border>
      <left style="thin">
        <color indexed="64"/>
      </left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164" fontId="9" fillId="0" borderId="0" xfId="0" applyNumberFormat="1" applyFont="1" applyAlignment="1">
      <alignment horizontal="center" vertical="center"/>
    </xf>
    <xf numFmtId="164" fontId="0" fillId="0" borderId="0" xfId="0" applyNumberFormat="1"/>
    <xf numFmtId="165" fontId="6" fillId="0" borderId="0" xfId="1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 textRotation="90" wrapText="1"/>
    </xf>
    <xf numFmtId="164" fontId="11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 textRotation="90" wrapText="1"/>
    </xf>
    <xf numFmtId="0" fontId="14" fillId="0" borderId="0" xfId="0" applyFont="1" applyAlignment="1">
      <alignment vertical="center" textRotation="90"/>
    </xf>
    <xf numFmtId="0" fontId="16" fillId="0" borderId="0" xfId="0" applyFont="1"/>
    <xf numFmtId="0" fontId="11" fillId="0" borderId="0" xfId="0" applyFont="1"/>
    <xf numFmtId="0" fontId="17" fillId="0" borderId="0" xfId="0" applyFont="1"/>
    <xf numFmtId="49" fontId="11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164" fontId="10" fillId="0" borderId="0" xfId="0" applyNumberFormat="1" applyFont="1" applyAlignment="1">
      <alignment vertical="center"/>
    </xf>
    <xf numFmtId="0" fontId="18" fillId="0" borderId="0" xfId="0" applyFont="1"/>
    <xf numFmtId="0" fontId="0" fillId="0" borderId="4" xfId="0" applyBorder="1" applyAlignment="1">
      <alignment vertical="center"/>
    </xf>
    <xf numFmtId="9" fontId="0" fillId="0" borderId="4" xfId="1" applyFont="1" applyBorder="1"/>
    <xf numFmtId="9" fontId="0" fillId="0" borderId="5" xfId="1" applyFont="1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164" fontId="0" fillId="0" borderId="4" xfId="0" applyNumberFormat="1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21" fillId="0" borderId="0" xfId="0" applyNumberFormat="1" applyFont="1" applyAlignment="1">
      <alignment horizontal="left" vertical="center"/>
    </xf>
    <xf numFmtId="164" fontId="0" fillId="0" borderId="5" xfId="0" applyNumberFormat="1" applyBorder="1"/>
    <xf numFmtId="0" fontId="11" fillId="0" borderId="0" xfId="0" applyFont="1" applyProtection="1">
      <protection locked="0"/>
    </xf>
    <xf numFmtId="164" fontId="16" fillId="3" borderId="0" xfId="0" applyNumberFormat="1" applyFont="1" applyFill="1" applyProtection="1">
      <protection locked="0"/>
    </xf>
    <xf numFmtId="0" fontId="16" fillId="3" borderId="0" xfId="0" applyFont="1" applyFill="1" applyProtection="1">
      <protection locked="0"/>
    </xf>
    <xf numFmtId="10" fontId="16" fillId="3" borderId="0" xfId="1" applyNumberFormat="1" applyFont="1" applyFill="1" applyProtection="1">
      <protection locked="0"/>
    </xf>
    <xf numFmtId="9" fontId="16" fillId="3" borderId="0" xfId="1" applyFont="1" applyFill="1" applyProtection="1">
      <protection locked="0"/>
    </xf>
    <xf numFmtId="9" fontId="16" fillId="3" borderId="0" xfId="1" applyFont="1" applyFill="1" applyAlignment="1" applyProtection="1">
      <alignment horizontal="right"/>
      <protection locked="0"/>
    </xf>
    <xf numFmtId="1" fontId="16" fillId="3" borderId="0" xfId="1" applyNumberFormat="1" applyFont="1" applyFill="1" applyProtection="1">
      <protection locked="0"/>
    </xf>
    <xf numFmtId="0" fontId="24" fillId="0" borderId="0" xfId="0" applyFont="1"/>
    <xf numFmtId="164" fontId="9" fillId="0" borderId="11" xfId="0" applyNumberFormat="1" applyFont="1" applyBorder="1" applyAlignment="1" applyProtection="1">
      <alignment horizontal="center" vertical="center"/>
      <protection hidden="1"/>
    </xf>
    <xf numFmtId="8" fontId="7" fillId="0" borderId="0" xfId="0" applyNumberFormat="1" applyFont="1" applyAlignment="1" applyProtection="1">
      <alignment horizontal="center" vertical="center"/>
      <protection hidden="1"/>
    </xf>
    <xf numFmtId="165" fontId="6" fillId="0" borderId="0" xfId="1" applyNumberFormat="1" applyFont="1" applyAlignment="1" applyProtection="1">
      <alignment horizontal="center" vertical="center"/>
      <protection hidden="1"/>
    </xf>
    <xf numFmtId="164" fontId="23" fillId="5" borderId="3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6" fillId="0" borderId="0" xfId="0" applyFont="1" applyProtection="1">
      <protection hidden="1"/>
    </xf>
    <xf numFmtId="0" fontId="19" fillId="5" borderId="2" xfId="0" applyFont="1" applyFill="1" applyBorder="1" applyAlignment="1" applyProtection="1">
      <alignment horizontal="right" vertical="center" wrapText="1"/>
      <protection hidden="1"/>
    </xf>
    <xf numFmtId="164" fontId="20" fillId="5" borderId="3" xfId="0" applyNumberFormat="1" applyFont="1" applyFill="1" applyBorder="1" applyAlignment="1" applyProtection="1">
      <alignment horizontal="center"/>
      <protection hidden="1"/>
    </xf>
    <xf numFmtId="164" fontId="0" fillId="0" borderId="7" xfId="0" applyNumberFormat="1" applyBorder="1"/>
    <xf numFmtId="164" fontId="27" fillId="0" borderId="0" xfId="0" applyNumberFormat="1" applyFont="1" applyAlignment="1" applyProtection="1">
      <alignment horizontal="center" vertical="center"/>
      <protection hidden="1"/>
    </xf>
    <xf numFmtId="8" fontId="0" fillId="0" borderId="10" xfId="0" applyNumberFormat="1" applyBorder="1" applyAlignment="1" applyProtection="1">
      <alignment horizontal="center" vertical="center"/>
      <protection hidden="1"/>
    </xf>
    <xf numFmtId="3" fontId="28" fillId="0" borderId="0" xfId="0" applyNumberFormat="1" applyFont="1" applyAlignment="1" applyProtection="1">
      <alignment horizontal="center" vertical="center"/>
      <protection hidden="1"/>
    </xf>
    <xf numFmtId="164" fontId="29" fillId="0" borderId="0" xfId="0" applyNumberFormat="1" applyFont="1" applyAlignment="1" applyProtection="1">
      <alignment horizontal="center" vertical="center"/>
      <protection hidden="1"/>
    </xf>
    <xf numFmtId="164" fontId="25" fillId="0" borderId="12" xfId="0" applyNumberFormat="1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/>
    </xf>
    <xf numFmtId="10" fontId="23" fillId="5" borderId="3" xfId="1" applyNumberFormat="1" applyFont="1" applyFill="1" applyBorder="1" applyAlignment="1" applyProtection="1">
      <alignment horizontal="center"/>
      <protection hidden="1"/>
    </xf>
    <xf numFmtId="9" fontId="23" fillId="5" borderId="14" xfId="1" applyFont="1" applyFill="1" applyBorder="1" applyAlignment="1" applyProtection="1">
      <alignment horizontal="center"/>
      <protection hidden="1"/>
    </xf>
    <xf numFmtId="0" fontId="19" fillId="5" borderId="2" xfId="0" applyFont="1" applyFill="1" applyBorder="1" applyAlignment="1">
      <alignment horizontal="center" vertical="center" wrapText="1"/>
    </xf>
    <xf numFmtId="164" fontId="16" fillId="3" borderId="0" xfId="0" applyNumberFormat="1" applyFont="1" applyFill="1" applyAlignment="1" applyProtection="1">
      <alignment horizontal="right"/>
      <protection locked="0"/>
    </xf>
    <xf numFmtId="0" fontId="31" fillId="6" borderId="0" xfId="0" applyFont="1" applyFill="1" applyAlignment="1">
      <alignment horizontal="left"/>
    </xf>
    <xf numFmtId="0" fontId="0" fillId="6" borderId="0" xfId="0" applyFill="1"/>
    <xf numFmtId="0" fontId="30" fillId="0" borderId="0" xfId="0" applyFont="1" applyProtection="1">
      <protection hidden="1"/>
    </xf>
    <xf numFmtId="164" fontId="33" fillId="0" borderId="0" xfId="0" applyNumberFormat="1" applyFont="1" applyProtection="1">
      <protection hidden="1"/>
    </xf>
    <xf numFmtId="0" fontId="33" fillId="0" borderId="0" xfId="0" applyFont="1" applyProtection="1">
      <protection hidden="1"/>
    </xf>
    <xf numFmtId="10" fontId="33" fillId="0" borderId="0" xfId="1" applyNumberFormat="1" applyFont="1" applyFill="1" applyBorder="1" applyProtection="1">
      <protection hidden="1"/>
    </xf>
    <xf numFmtId="9" fontId="33" fillId="0" borderId="0" xfId="1" applyFont="1" applyFill="1" applyBorder="1" applyProtection="1">
      <protection hidden="1"/>
    </xf>
    <xf numFmtId="9" fontId="33" fillId="0" borderId="0" xfId="1" applyFont="1" applyFill="1" applyBorder="1" applyAlignment="1" applyProtection="1">
      <alignment horizontal="right"/>
      <protection hidden="1"/>
    </xf>
    <xf numFmtId="1" fontId="33" fillId="0" borderId="0" xfId="1" applyNumberFormat="1" applyFont="1" applyFill="1" applyBorder="1" applyProtection="1">
      <protection hidden="1"/>
    </xf>
    <xf numFmtId="0" fontId="34" fillId="0" borderId="0" xfId="0" applyFont="1" applyProtection="1">
      <protection hidden="1"/>
    </xf>
    <xf numFmtId="10" fontId="35" fillId="2" borderId="0" xfId="1" applyNumberFormat="1" applyFont="1" applyFill="1" applyProtection="1">
      <protection hidden="1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8" fontId="0" fillId="0" borderId="0" xfId="0" applyNumberFormat="1" applyAlignment="1" applyProtection="1">
      <alignment horizontal="center" vertical="center"/>
      <protection hidden="1"/>
    </xf>
    <xf numFmtId="49" fontId="11" fillId="0" borderId="0" xfId="0" applyNumberFormat="1" applyFont="1" applyAlignment="1">
      <alignment horizontal="center" vertical="top"/>
    </xf>
    <xf numFmtId="0" fontId="7" fillId="4" borderId="0" xfId="0" applyFont="1" applyFill="1" applyAlignment="1" applyProtection="1">
      <alignment horizontal="center" vertical="center"/>
      <protection hidden="1"/>
    </xf>
    <xf numFmtId="0" fontId="11" fillId="3" borderId="0" xfId="0" applyFont="1" applyFill="1" applyAlignment="1" applyProtection="1">
      <alignment horizontal="right"/>
      <protection locked="0"/>
    </xf>
    <xf numFmtId="0" fontId="12" fillId="0" borderId="0" xfId="0" applyFont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4" fillId="0" borderId="0" xfId="0" applyFont="1" applyAlignment="1">
      <alignment horizontal="center" vertical="center" textRotation="90" wrapText="1"/>
    </xf>
    <xf numFmtId="0" fontId="26" fillId="4" borderId="0" xfId="0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right"/>
      <protection hidden="1"/>
    </xf>
    <xf numFmtId="164" fontId="9" fillId="0" borderId="16" xfId="0" applyNumberFormat="1" applyFont="1" applyBorder="1" applyAlignment="1" applyProtection="1">
      <alignment horizontal="center" vertical="center"/>
      <protection hidden="1"/>
    </xf>
    <xf numFmtId="164" fontId="9" fillId="0" borderId="17" xfId="0" applyNumberFormat="1" applyFont="1" applyBorder="1" applyAlignment="1" applyProtection="1">
      <alignment horizontal="center" vertical="center"/>
      <protection hidden="1"/>
    </xf>
    <xf numFmtId="164" fontId="9" fillId="0" borderId="18" xfId="0" applyNumberFormat="1" applyFont="1" applyBorder="1" applyAlignment="1" applyProtection="1">
      <alignment horizontal="center" vertical="center"/>
      <protection hidden="1"/>
    </xf>
  </cellXfs>
  <cellStyles count="2">
    <cellStyle name="Normal" xfId="0" builtinId="0"/>
    <cellStyle name="Porcentagem" xfId="1" builtinId="5"/>
  </cellStyles>
  <dxfs count="1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E79B"/>
      <color rgb="FFD4E8C6"/>
      <color rgb="FFC1E6FF"/>
      <color rgb="FFB7E2FF"/>
      <color rgb="FF89CFFF"/>
      <color rgb="FFD9F0FF"/>
      <color rgb="FFD6A300"/>
      <color rgb="FFFFF7E1"/>
      <color rgb="FF0099FF"/>
      <color rgb="FF57B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17146</xdr:colOff>
      <xdr:row>3</xdr:row>
      <xdr:rowOff>7620</xdr:rowOff>
    </xdr:from>
    <xdr:to>
      <xdr:col>6</xdr:col>
      <xdr:colOff>581025</xdr:colOff>
      <xdr:row>21</xdr:row>
      <xdr:rowOff>57150</xdr:rowOff>
    </xdr:to>
    <xdr:sp macro="" textlink="">
      <xdr:nvSpPr>
        <xdr:cNvPr id="3" name="Retângulo: Cantos Arredondados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98271" y="636270"/>
          <a:ext cx="6240779" cy="3478530"/>
        </a:xfrm>
        <a:prstGeom prst="roundRect">
          <a:avLst>
            <a:gd name="adj" fmla="val 9668"/>
          </a:avLst>
        </a:prstGeom>
        <a:solidFill>
          <a:schemeClr val="bg1"/>
        </a:solidFill>
        <a:ln w="19050">
          <a:solidFill>
            <a:schemeClr val="accent5">
              <a:lumMod val="5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97694</xdr:colOff>
      <xdr:row>15</xdr:row>
      <xdr:rowOff>152239</xdr:rowOff>
    </xdr:from>
    <xdr:to>
      <xdr:col>0</xdr:col>
      <xdr:colOff>119044</xdr:colOff>
      <xdr:row>17</xdr:row>
      <xdr:rowOff>55253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7694" y="3381214"/>
          <a:ext cx="21350" cy="2840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200" b="1" u="sng">
              <a:solidFill>
                <a:schemeClr val="bg1"/>
              </a:solidFill>
              <a:latin typeface="Montserrat" panose="00000500000000000000" pitchFamily="2" charset="0"/>
            </a:rPr>
            <a:t>Planilha Produtos</a:t>
          </a:r>
        </a:p>
      </xdr:txBody>
    </xdr:sp>
    <xdr:clientData/>
  </xdr:twoCellAnchor>
  <xdr:twoCellAnchor>
    <xdr:from>
      <xdr:col>1</xdr:col>
      <xdr:colOff>19050</xdr:colOff>
      <xdr:row>3</xdr:row>
      <xdr:rowOff>133350</xdr:rowOff>
    </xdr:from>
    <xdr:to>
      <xdr:col>6</xdr:col>
      <xdr:colOff>552450</xdr:colOff>
      <xdr:row>20</xdr:row>
      <xdr:rowOff>114300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400175" y="762000"/>
          <a:ext cx="6210300" cy="3219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200">
              <a:latin typeface="Montserrat" panose="00000500000000000000" pitchFamily="2" charset="0"/>
            </a:rPr>
            <a:t>Para</a:t>
          </a:r>
          <a:r>
            <a:rPr lang="pt-BR" sz="1200" baseline="0">
              <a:latin typeface="Montserrat" panose="00000500000000000000" pitchFamily="2" charset="0"/>
            </a:rPr>
            <a:t> fazer sua simulação siga esta passo a passo:</a:t>
          </a:r>
        </a:p>
        <a:p>
          <a:pPr algn="ctr"/>
          <a:endParaRPr lang="pt-BR" sz="1200" baseline="0">
            <a:latin typeface="Montserrat" panose="00000500000000000000" pitchFamily="2" charset="0"/>
          </a:endParaRPr>
        </a:p>
        <a:p>
          <a:pPr algn="ctr"/>
          <a:endParaRPr lang="pt-BR" sz="1200" baseline="0">
            <a:latin typeface="Montserrat" panose="00000500000000000000" pitchFamily="2" charset="0"/>
          </a:endParaRPr>
        </a:p>
        <a:p>
          <a:pPr algn="ctr"/>
          <a:endParaRPr lang="pt-BR" sz="1200" baseline="0">
            <a:latin typeface="Montserrat" panose="00000500000000000000" pitchFamily="2" charset="0"/>
          </a:endParaRPr>
        </a:p>
        <a:p>
          <a:pPr algn="l"/>
          <a:r>
            <a:rPr lang="pt-BR" sz="1200" baseline="0">
              <a:latin typeface="Montserrat" panose="00000500000000000000" pitchFamily="2" charset="0"/>
            </a:rPr>
            <a:t>1. Clique na aba "Simplificado".</a:t>
          </a:r>
        </a:p>
        <a:p>
          <a:pPr algn="l"/>
          <a:endParaRPr lang="pt-BR" sz="1200" baseline="0">
            <a:latin typeface="Montserrat" panose="00000500000000000000" pitchFamily="2" charset="0"/>
          </a:endParaRPr>
        </a:p>
        <a:p>
          <a:pPr algn="l"/>
          <a:endParaRPr lang="pt-BR" sz="1200" baseline="0">
            <a:latin typeface="Montserrat" panose="00000500000000000000" pitchFamily="2" charset="0"/>
          </a:endParaRPr>
        </a:p>
        <a:p>
          <a:pPr algn="l"/>
          <a:r>
            <a:rPr lang="pt-BR" sz="1200" baseline="0">
              <a:latin typeface="Montserrat" panose="00000500000000000000" pitchFamily="2" charset="0"/>
            </a:rPr>
            <a:t>2. Preencha todas as informações nas células coloridas em </a:t>
          </a:r>
          <a:r>
            <a:rPr lang="pt-BR" sz="1200" b="1" u="sng" baseline="0">
              <a:latin typeface="Montserrat" panose="00000500000000000000" pitchFamily="2" charset="0"/>
            </a:rPr>
            <a:t>CINZA</a:t>
          </a:r>
          <a:r>
            <a:rPr lang="pt-BR" sz="1200" b="0" u="none" baseline="0">
              <a:latin typeface="Montserrat" panose="00000500000000000000" pitchFamily="2" charset="0"/>
            </a:rPr>
            <a:t>.</a:t>
          </a:r>
        </a:p>
        <a:p>
          <a:pPr algn="l"/>
          <a:endParaRPr lang="pt-BR" sz="1200" baseline="0">
            <a:latin typeface="Montserrat" panose="00000500000000000000" pitchFamily="2" charset="0"/>
          </a:endParaRPr>
        </a:p>
        <a:p>
          <a:pPr algn="l"/>
          <a:endParaRPr lang="pt-BR" sz="1200" baseline="0">
            <a:latin typeface="Montserrat" panose="00000500000000000000" pitchFamily="2" charset="0"/>
          </a:endParaRPr>
        </a:p>
        <a:p>
          <a:pPr algn="l"/>
          <a:r>
            <a:rPr lang="pt-BR" sz="1200" baseline="0">
              <a:latin typeface="Montserrat" panose="00000500000000000000" pitchFamily="2" charset="0"/>
            </a:rPr>
            <a:t>3. Caso queira consultar mais detalhes sobre os cálculos do seu cashback, você poderá acessar a aba "Detalhado".</a:t>
          </a:r>
        </a:p>
        <a:p>
          <a:pPr algn="l"/>
          <a:endParaRPr lang="pt-BR" sz="1200" baseline="0">
            <a:latin typeface="Montserrat" panose="00000500000000000000" pitchFamily="2" charset="0"/>
          </a:endParaRPr>
        </a:p>
        <a:p>
          <a:pPr algn="l"/>
          <a:endParaRPr lang="pt-BR" sz="1200" baseline="0">
            <a:latin typeface="Montserrat" panose="00000500000000000000" pitchFamily="2" charset="0"/>
          </a:endParaRPr>
        </a:p>
        <a:p>
          <a:pPr algn="l"/>
          <a:r>
            <a:rPr lang="pt-BR" sz="1200" baseline="0">
              <a:latin typeface="Montserrat" panose="00000500000000000000" pitchFamily="2" charset="0"/>
            </a:rPr>
            <a:t>Observação: A aba "Detalhado" não está habilitada para edição, somente para consulta. Quaisquer alterações na simulação deverão ser realizadas na aba "Simplificado".</a:t>
          </a:r>
          <a:endParaRPr lang="pt-BR" sz="12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0</xdr:col>
      <xdr:colOff>542926</xdr:colOff>
      <xdr:row>0</xdr:row>
      <xdr:rowOff>47625</xdr:rowOff>
    </xdr:from>
    <xdr:to>
      <xdr:col>1</xdr:col>
      <xdr:colOff>0</xdr:colOff>
      <xdr:row>2</xdr:row>
      <xdr:rowOff>103412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chemeClr val="tx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185"/>
        <a:stretch/>
      </xdr:blipFill>
      <xdr:spPr>
        <a:xfrm>
          <a:off x="542926" y="47625"/>
          <a:ext cx="838199" cy="493937"/>
        </a:xfrm>
        <a:prstGeom prst="rect">
          <a:avLst/>
        </a:prstGeom>
      </xdr:spPr>
    </xdr:pic>
    <xdr:clientData/>
  </xdr:twoCellAnchor>
  <xdr:twoCellAnchor>
    <xdr:from>
      <xdr:col>1</xdr:col>
      <xdr:colOff>29136</xdr:colOff>
      <xdr:row>23</xdr:row>
      <xdr:rowOff>5602</xdr:rowOff>
    </xdr:from>
    <xdr:to>
      <xdr:col>6</xdr:col>
      <xdr:colOff>593015</xdr:colOff>
      <xdr:row>44</xdr:row>
      <xdr:rowOff>38099</xdr:rowOff>
    </xdr:to>
    <xdr:sp macro="" textlink="">
      <xdr:nvSpPr>
        <xdr:cNvPr id="2" name="Retângulo: Cantos Arredondados 5">
          <a:extLst>
            <a:ext uri="{FF2B5EF4-FFF2-40B4-BE49-F238E27FC236}">
              <a16:creationId xmlns:a16="http://schemas.microsoft.com/office/drawing/2014/main" id="{4C2831B6-03AC-4A43-A860-FA398D45721D}"/>
            </a:ext>
          </a:extLst>
        </xdr:cNvPr>
        <xdr:cNvSpPr/>
      </xdr:nvSpPr>
      <xdr:spPr>
        <a:xfrm>
          <a:off x="1410261" y="4444252"/>
          <a:ext cx="6240779" cy="4032997"/>
        </a:xfrm>
        <a:prstGeom prst="roundRect">
          <a:avLst>
            <a:gd name="adj" fmla="val 9668"/>
          </a:avLst>
        </a:prstGeom>
        <a:solidFill>
          <a:schemeClr val="bg1"/>
        </a:solidFill>
        <a:ln w="19050">
          <a:solidFill>
            <a:schemeClr val="accent5">
              <a:lumMod val="5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29136</xdr:colOff>
      <xdr:row>23</xdr:row>
      <xdr:rowOff>167527</xdr:rowOff>
    </xdr:from>
    <xdr:to>
      <xdr:col>6</xdr:col>
      <xdr:colOff>562536</xdr:colOff>
      <xdr:row>43</xdr:row>
      <xdr:rowOff>133350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AD7C41EE-A7D4-4E9F-91C4-F4C6A54319A4}"/>
            </a:ext>
          </a:extLst>
        </xdr:cNvPr>
        <xdr:cNvSpPr txBox="1"/>
      </xdr:nvSpPr>
      <xdr:spPr>
        <a:xfrm>
          <a:off x="1410261" y="4606177"/>
          <a:ext cx="6210300" cy="3775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200" baseline="0">
              <a:solidFill>
                <a:schemeClr val="tx1"/>
              </a:solidFill>
              <a:latin typeface="Montserrat" panose="00000500000000000000" pitchFamily="2" charset="0"/>
              <a:ea typeface="+mn-ea"/>
              <a:cs typeface="+mn-cs"/>
            </a:rPr>
            <a:t>Instruções específicas para simulação com </a:t>
          </a:r>
        </a:p>
        <a:p>
          <a:pPr algn="ctr"/>
          <a:r>
            <a:rPr lang="pt-BR" sz="1200" baseline="0">
              <a:solidFill>
                <a:schemeClr val="tx1"/>
              </a:solidFill>
              <a:latin typeface="Montserrat" panose="00000500000000000000" pitchFamily="2" charset="0"/>
              <a:ea typeface="+mn-ea"/>
              <a:cs typeface="+mn-cs"/>
            </a:rPr>
            <a:t>Cartões de Crédito que oferecem</a:t>
          </a:r>
          <a:r>
            <a:rPr lang="pt-BR" sz="1200" baseline="0">
              <a:latin typeface="Montserrat" panose="00000500000000000000" pitchFamily="2" charset="0"/>
            </a:rPr>
            <a:t> </a:t>
          </a:r>
          <a:r>
            <a:rPr lang="pt-BR" sz="1200" b="1" baseline="0">
              <a:latin typeface="Montserrat" panose="00000500000000000000" pitchFamily="2" charset="0"/>
            </a:rPr>
            <a:t>Cashback em Dinheiro</a:t>
          </a:r>
          <a:r>
            <a:rPr lang="pt-BR" sz="1200" baseline="0">
              <a:latin typeface="Montserrat" panose="00000500000000000000" pitchFamily="2" charset="0"/>
            </a:rPr>
            <a:t>:</a:t>
          </a:r>
        </a:p>
        <a:p>
          <a:pPr algn="ctr"/>
          <a:endParaRPr lang="pt-BR" sz="1200" baseline="0">
            <a:latin typeface="Montserrat" panose="00000500000000000000" pitchFamily="2" charset="0"/>
          </a:endParaRPr>
        </a:p>
        <a:p>
          <a:pPr algn="ctr"/>
          <a:endParaRPr lang="pt-BR" sz="1200" baseline="0">
            <a:latin typeface="Montserrat" panose="00000500000000000000" pitchFamily="2" charset="0"/>
          </a:endParaRPr>
        </a:p>
        <a:p>
          <a:pPr algn="l"/>
          <a:r>
            <a:rPr lang="pt-BR" sz="1200" baseline="0">
              <a:latin typeface="Montserrat" panose="00000500000000000000" pitchFamily="2" charset="0"/>
            </a:rPr>
            <a:t>1. Selecione a opção "Cartão com Cashback em dinheiro".</a:t>
          </a:r>
        </a:p>
        <a:p>
          <a:pPr algn="l"/>
          <a:endParaRPr lang="pt-BR" sz="1200" baseline="0">
            <a:latin typeface="Montserrat" panose="00000500000000000000" pitchFamily="2" charset="0"/>
          </a:endParaRPr>
        </a:p>
        <a:p>
          <a:pPr algn="l"/>
          <a:endParaRPr lang="pt-BR" sz="1200" baseline="0">
            <a:latin typeface="Montserrat" panose="00000500000000000000" pitchFamily="2" charset="0"/>
          </a:endParaRPr>
        </a:p>
        <a:p>
          <a:pPr algn="l"/>
          <a:r>
            <a:rPr lang="pt-BR" sz="1200" baseline="0">
              <a:latin typeface="Montserrat" panose="00000500000000000000" pitchFamily="2" charset="0"/>
            </a:rPr>
            <a:t>2. No campo "percentual de taxas cobradas pelo app", informe a </a:t>
          </a:r>
          <a:r>
            <a:rPr lang="pt-BR" sz="1200" b="1" baseline="0">
              <a:latin typeface="Montserrat" panose="00000500000000000000" pitchFamily="2" charset="0"/>
            </a:rPr>
            <a:t>subtração</a:t>
          </a:r>
          <a:r>
            <a:rPr lang="pt-BR" sz="1200" baseline="0">
              <a:latin typeface="Montserrat" panose="00000500000000000000" pitchFamily="2" charset="0"/>
            </a:rPr>
            <a:t> entre as 2 taxas:</a:t>
          </a:r>
        </a:p>
        <a:p>
          <a:pPr algn="l"/>
          <a:r>
            <a:rPr lang="pt-BR" sz="1200" baseline="0">
              <a:latin typeface="Montserrat" panose="00000500000000000000" pitchFamily="2" charset="0"/>
            </a:rPr>
            <a:t>    Taxa cobrada pelo app - Cashback oferecido pelo cartão</a:t>
          </a:r>
          <a:r>
            <a:rPr lang="pt-BR" sz="1200" b="0" u="none" baseline="0">
              <a:latin typeface="Montserrat" panose="00000500000000000000" pitchFamily="2" charset="0"/>
            </a:rPr>
            <a:t>.</a:t>
          </a:r>
        </a:p>
        <a:p>
          <a:pPr algn="l"/>
          <a:endParaRPr lang="pt-BR" sz="1200" baseline="0">
            <a:latin typeface="Montserrat" panose="00000500000000000000" pitchFamily="2" charset="0"/>
          </a:endParaRPr>
        </a:p>
        <a:p>
          <a:pPr algn="l"/>
          <a:r>
            <a:rPr lang="pt-BR" sz="1200" baseline="0">
              <a:solidFill>
                <a:srgbClr val="0070C0"/>
              </a:solidFill>
              <a:latin typeface="Montserrat" panose="00000500000000000000" pitchFamily="2" charset="0"/>
            </a:rPr>
            <a:t>Exemplo 1:</a:t>
          </a:r>
          <a:r>
            <a:rPr lang="pt-BR" sz="1200" baseline="0">
              <a:latin typeface="Montserrat" panose="00000500000000000000" pitchFamily="2" charset="0"/>
            </a:rPr>
            <a:t> App cobra taxa de 2,99% e o cartão oferece cashback de 1%.</a:t>
          </a:r>
        </a:p>
        <a:p>
          <a:pPr algn="l"/>
          <a:r>
            <a:rPr lang="pt-BR" sz="1200" baseline="0">
              <a:latin typeface="Montserrat" panose="00000500000000000000" pitchFamily="2" charset="0"/>
            </a:rPr>
            <a:t>No campo </a:t>
          </a:r>
          <a:r>
            <a:rPr lang="pt-BR" sz="1200" baseline="0">
              <a:solidFill>
                <a:schemeClr val="tx1"/>
              </a:solidFill>
              <a:latin typeface="Montserrat" panose="00000500000000000000" pitchFamily="2" charset="0"/>
              <a:ea typeface="+mn-ea"/>
              <a:cs typeface="+mn-cs"/>
            </a:rPr>
            <a:t>"percentual de taxas cobradas pelo app" informe </a:t>
          </a:r>
          <a:r>
            <a:rPr lang="pt-BR" sz="1200" b="1" baseline="0">
              <a:solidFill>
                <a:schemeClr val="tx1"/>
              </a:solidFill>
              <a:latin typeface="Montserrat" panose="00000500000000000000" pitchFamily="2" charset="0"/>
              <a:ea typeface="+mn-ea"/>
              <a:cs typeface="+mn-cs"/>
            </a:rPr>
            <a:t>1,99%</a:t>
          </a:r>
          <a:r>
            <a:rPr lang="pt-BR" sz="1200" baseline="0">
              <a:solidFill>
                <a:schemeClr val="tx1"/>
              </a:solidFill>
              <a:latin typeface="Montserrat" panose="00000500000000000000" pitchFamily="2" charset="0"/>
              <a:ea typeface="+mn-ea"/>
              <a:cs typeface="+mn-cs"/>
            </a:rPr>
            <a:t>. </a:t>
          </a:r>
        </a:p>
        <a:p>
          <a:pPr algn="l"/>
          <a:r>
            <a:rPr lang="pt-BR" sz="1200" baseline="0">
              <a:solidFill>
                <a:schemeClr val="tx1"/>
              </a:solidFill>
              <a:latin typeface="Montserrat" panose="00000500000000000000" pitchFamily="2" charset="0"/>
              <a:ea typeface="+mn-ea"/>
              <a:cs typeface="+mn-cs"/>
            </a:rPr>
            <a:t>Ou seja: 2,99% (taxa do app) - 1% (cashback do cartão)</a:t>
          </a:r>
        </a:p>
        <a:p>
          <a:pPr algn="l"/>
          <a:endParaRPr lang="pt-BR" sz="1200" baseline="0">
            <a:latin typeface="Montserrat" panose="00000500000000000000" pitchFamily="2" charset="0"/>
          </a:endParaRPr>
        </a:p>
        <a:p>
          <a:r>
            <a:rPr lang="pt-BR" sz="1200" baseline="0">
              <a:solidFill>
                <a:srgbClr val="0070C0"/>
              </a:solidFill>
              <a:latin typeface="Montserrat" panose="00000500000000000000" pitchFamily="2" charset="0"/>
            </a:rPr>
            <a:t>Exemplo 2:</a:t>
          </a:r>
          <a:r>
            <a:rPr lang="pt-BR" sz="1200" baseline="0">
              <a:latin typeface="Montserrat" panose="00000500000000000000" pitchFamily="2" charset="0"/>
            </a:rPr>
            <a:t> App não cobra taxas (0 de taxas) </a:t>
          </a:r>
          <a:r>
            <a:rPr lang="pt-BR" sz="1200" baseline="0">
              <a:solidFill>
                <a:schemeClr val="tx1"/>
              </a:solidFill>
              <a:latin typeface="Montserrat" panose="00000500000000000000" pitchFamily="2" charset="0"/>
              <a:ea typeface="+mn-ea"/>
              <a:cs typeface="+mn-cs"/>
            </a:rPr>
            <a:t>e o cartão oferece cashback de 1%.</a:t>
          </a:r>
        </a:p>
        <a:p>
          <a:r>
            <a:rPr lang="pt-BR" sz="1200" baseline="0">
              <a:solidFill>
                <a:schemeClr val="tx1"/>
              </a:solidFill>
              <a:latin typeface="Montserrat" panose="00000500000000000000" pitchFamily="2" charset="0"/>
              <a:ea typeface="+mn-ea"/>
              <a:cs typeface="+mn-cs"/>
            </a:rPr>
            <a:t>No campo "percentual de taxas cobradas pelo app", informe  </a:t>
          </a:r>
          <a:r>
            <a:rPr lang="pt-BR" sz="1200" b="1" baseline="0">
              <a:solidFill>
                <a:schemeClr val="tx1"/>
              </a:solidFill>
              <a:latin typeface="Montserrat" panose="00000500000000000000" pitchFamily="2" charset="0"/>
              <a:ea typeface="+mn-ea"/>
              <a:cs typeface="+mn-cs"/>
            </a:rPr>
            <a:t>-1%</a:t>
          </a:r>
          <a:r>
            <a:rPr lang="pt-BR" sz="1200" baseline="0">
              <a:solidFill>
                <a:schemeClr val="tx1"/>
              </a:solidFill>
              <a:latin typeface="Montserrat" panose="00000500000000000000" pitchFamily="2" charset="0"/>
              <a:ea typeface="+mn-ea"/>
              <a:cs typeface="+mn-cs"/>
            </a:rPr>
            <a:t> (menos um porcento). </a:t>
          </a:r>
        </a:p>
        <a:p>
          <a:r>
            <a:rPr lang="pt-BR" sz="1200" baseline="0">
              <a:solidFill>
                <a:schemeClr val="tx1"/>
              </a:solidFill>
              <a:latin typeface="Montserrat" panose="00000500000000000000" pitchFamily="2" charset="0"/>
              <a:ea typeface="+mn-ea"/>
              <a:cs typeface="+mn-cs"/>
            </a:rPr>
            <a:t>Ou seja: 0% (taxa do app) - 1% (cashback do cartão)</a:t>
          </a:r>
        </a:p>
        <a:p>
          <a:pPr algn="l"/>
          <a:endParaRPr lang="pt-BR" sz="1200" baseline="0">
            <a:latin typeface="Montserrat" panose="00000500000000000000" pitchFamily="2" charset="0"/>
          </a:endParaRPr>
        </a:p>
        <a:p>
          <a:pPr algn="l"/>
          <a:endParaRPr lang="pt-BR" sz="1200" baseline="0">
            <a:latin typeface="Montserrat" panose="00000500000000000000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1952625</xdr:colOff>
      <xdr:row>4</xdr:row>
      <xdr:rowOff>104775</xdr:rowOff>
    </xdr:from>
    <xdr:to>
      <xdr:col>5</xdr:col>
      <xdr:colOff>0</xdr:colOff>
      <xdr:row>4</xdr:row>
      <xdr:rowOff>114301</xdr:rowOff>
    </xdr:to>
    <xdr:cxnSp macro="">
      <xdr:nvCxnSpPr>
        <xdr:cNvPr id="2" name="Conector de seta ret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00300" y="1333500"/>
          <a:ext cx="1571625" cy="952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1819275</xdr:colOff>
      <xdr:row>8</xdr:row>
      <xdr:rowOff>95250</xdr:rowOff>
    </xdr:from>
    <xdr:to>
      <xdr:col>5</xdr:col>
      <xdr:colOff>0</xdr:colOff>
      <xdr:row>8</xdr:row>
      <xdr:rowOff>95250</xdr:rowOff>
    </xdr:to>
    <xdr:cxnSp macro="">
      <xdr:nvCxnSpPr>
        <xdr:cNvPr id="3" name="Conector de seta ret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2266950" y="2124075"/>
          <a:ext cx="1704975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1181100</xdr:colOff>
      <xdr:row>6</xdr:row>
      <xdr:rowOff>114300</xdr:rowOff>
    </xdr:from>
    <xdr:to>
      <xdr:col>4</xdr:col>
      <xdr:colOff>152400</xdr:colOff>
      <xdr:row>6</xdr:row>
      <xdr:rowOff>114300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1685925" y="1847850"/>
          <a:ext cx="2400300" cy="0"/>
        </a:xfrm>
        <a:prstGeom prst="straightConnector1">
          <a:avLst/>
        </a:prstGeom>
        <a:ln>
          <a:solidFill>
            <a:schemeClr val="accent1">
              <a:lumMod val="75000"/>
            </a:schemeClr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1881124</xdr:colOff>
      <xdr:row>0</xdr:row>
      <xdr:rowOff>38048</xdr:rowOff>
    </xdr:from>
    <xdr:to>
      <xdr:col>12</xdr:col>
      <xdr:colOff>400052</xdr:colOff>
      <xdr:row>1</xdr:row>
      <xdr:rowOff>361949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328799" y="38048"/>
          <a:ext cx="9701278" cy="59060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3200" b="1">
              <a:ln>
                <a:solidFill>
                  <a:schemeClr val="bg2">
                    <a:lumMod val="90000"/>
                  </a:schemeClr>
                </a:solidFill>
              </a:ln>
              <a:solidFill>
                <a:schemeClr val="accent1">
                  <a:lumMod val="50000"/>
                </a:schemeClr>
              </a:solidFill>
              <a:latin typeface="+mn-lt"/>
            </a:rPr>
            <a:t>CALCULADORA</a:t>
          </a:r>
          <a:r>
            <a:rPr lang="pt-BR" sz="3200" b="1" baseline="0">
              <a:ln>
                <a:solidFill>
                  <a:schemeClr val="bg2">
                    <a:lumMod val="90000"/>
                  </a:schemeClr>
                </a:solidFill>
              </a:ln>
              <a:solidFill>
                <a:schemeClr val="accent1">
                  <a:lumMod val="50000"/>
                </a:schemeClr>
              </a:solidFill>
              <a:latin typeface="+mn-lt"/>
            </a:rPr>
            <a:t> DE PONTOS DOS CARTÕES DE CRÉDITO</a:t>
          </a:r>
          <a:endParaRPr lang="pt-BR" sz="3200" b="1">
            <a:ln>
              <a:solidFill>
                <a:schemeClr val="bg2">
                  <a:lumMod val="90000"/>
                </a:schemeClr>
              </a:solidFill>
            </a:ln>
            <a:solidFill>
              <a:schemeClr val="accent1">
                <a:lumMod val="50000"/>
              </a:schemeClr>
            </a:solidFill>
            <a:latin typeface="+mn-lt"/>
          </a:endParaRPr>
        </a:p>
      </xdr:txBody>
    </xdr:sp>
    <xdr:clientData/>
  </xdr:twoCellAnchor>
  <xdr:twoCellAnchor>
    <xdr:from>
      <xdr:col>2</xdr:col>
      <xdr:colOff>171448</xdr:colOff>
      <xdr:row>0</xdr:row>
      <xdr:rowOff>104773</xdr:rowOff>
    </xdr:from>
    <xdr:to>
      <xdr:col>2</xdr:col>
      <xdr:colOff>1495425</xdr:colOff>
      <xdr:row>2</xdr:row>
      <xdr:rowOff>76200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chemeClr val="tx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185"/>
        <a:stretch/>
      </xdr:blipFill>
      <xdr:spPr>
        <a:xfrm>
          <a:off x="619123" y="104773"/>
          <a:ext cx="1323977" cy="904877"/>
        </a:xfrm>
        <a:prstGeom prst="rect">
          <a:avLst/>
        </a:prstGeom>
      </xdr:spPr>
    </xdr:pic>
    <xdr:clientData/>
  </xdr:twoCellAnchor>
  <xdr:twoCellAnchor>
    <xdr:from>
      <xdr:col>2</xdr:col>
      <xdr:colOff>1287845</xdr:colOff>
      <xdr:row>1</xdr:row>
      <xdr:rowOff>382723</xdr:rowOff>
    </xdr:from>
    <xdr:to>
      <xdr:col>2</xdr:col>
      <xdr:colOff>1558431</xdr:colOff>
      <xdr:row>1</xdr:row>
      <xdr:rowOff>564961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735520" y="649423"/>
          <a:ext cx="270586" cy="18223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130927</xdr:colOff>
      <xdr:row>1</xdr:row>
      <xdr:rowOff>371476</xdr:rowOff>
    </xdr:from>
    <xdr:to>
      <xdr:col>12</xdr:col>
      <xdr:colOff>19048</xdr:colOff>
      <xdr:row>2</xdr:row>
      <xdr:rowOff>47625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731752" y="638176"/>
          <a:ext cx="4917321" cy="342899"/>
        </a:xfrm>
        <a:prstGeom prst="rect">
          <a:avLst/>
        </a:prstGeom>
        <a:solidFill>
          <a:srgbClr val="FFE79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003">
          <a:schemeClr val="lt2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 b="1">
              <a:ln>
                <a:noFill/>
              </a:ln>
              <a:solidFill>
                <a:schemeClr val="accent2">
                  <a:lumMod val="50000"/>
                </a:schemeClr>
              </a:solidFill>
            </a:rPr>
            <a:t>ATENÇÃO</a:t>
          </a:r>
          <a:r>
            <a:rPr lang="pt-BR" sz="1400">
              <a:ln>
                <a:noFill/>
              </a:ln>
              <a:solidFill>
                <a:schemeClr val="accent2">
                  <a:lumMod val="50000"/>
                </a:schemeClr>
              </a:solidFill>
            </a:rPr>
            <a:t>:</a:t>
          </a:r>
          <a:r>
            <a:rPr lang="pt-BR" sz="1400" baseline="0">
              <a:ln>
                <a:noFill/>
              </a:ln>
              <a:solidFill>
                <a:schemeClr val="accent2">
                  <a:lumMod val="50000"/>
                </a:schemeClr>
              </a:solidFill>
            </a:rPr>
            <a:t> </a:t>
          </a:r>
          <a:r>
            <a:rPr lang="pt-BR" sz="1400">
              <a:ln>
                <a:noFill/>
              </a:ln>
              <a:solidFill>
                <a:schemeClr val="accent2">
                  <a:lumMod val="50000"/>
                </a:schemeClr>
              </a:solidFill>
            </a:rPr>
            <a:t>Preencher</a:t>
          </a:r>
          <a:r>
            <a:rPr lang="pt-BR" sz="1400" baseline="0">
              <a:ln>
                <a:noFill/>
              </a:ln>
              <a:solidFill>
                <a:schemeClr val="accent2">
                  <a:lumMod val="50000"/>
                </a:schemeClr>
              </a:solidFill>
            </a:rPr>
            <a:t> SOMENTE as células coloridas em </a:t>
          </a:r>
          <a:r>
            <a:rPr lang="pt-BR" sz="1400" b="1" baseline="0">
              <a:ln>
                <a:noFill/>
              </a:ln>
              <a:solidFill>
                <a:schemeClr val="bg2">
                  <a:lumMod val="50000"/>
                </a:schemeClr>
              </a:solidFill>
            </a:rPr>
            <a:t>CINZA</a:t>
          </a:r>
          <a:r>
            <a:rPr lang="pt-BR" sz="1400" b="1" baseline="0">
              <a:ln>
                <a:noFill/>
              </a:ln>
              <a:solidFill>
                <a:schemeClr val="accent2">
                  <a:lumMod val="50000"/>
                </a:schemeClr>
              </a:solidFill>
            </a:rPr>
            <a:t>.</a:t>
          </a:r>
          <a:endParaRPr lang="pt-BR" sz="1400" b="1">
            <a:ln>
              <a:noFill/>
            </a:ln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2343150</xdr:colOff>
      <xdr:row>3</xdr:row>
      <xdr:rowOff>104775</xdr:rowOff>
    </xdr:from>
    <xdr:to>
      <xdr:col>4</xdr:col>
      <xdr:colOff>695325</xdr:colOff>
      <xdr:row>3</xdr:row>
      <xdr:rowOff>114300</xdr:rowOff>
    </xdr:to>
    <xdr:cxnSp macro="">
      <xdr:nvCxnSpPr>
        <xdr:cNvPr id="2" name="Conector de seta ret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2847975" y="1047750"/>
          <a:ext cx="2438400" cy="9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571500</xdr:colOff>
      <xdr:row>5</xdr:row>
      <xdr:rowOff>0</xdr:rowOff>
    </xdr:from>
    <xdr:to>
      <xdr:col>7</xdr:col>
      <xdr:colOff>571500</xdr:colOff>
      <xdr:row>5</xdr:row>
      <xdr:rowOff>190501</xdr:rowOff>
    </xdr:to>
    <xdr:cxnSp macro="">
      <xdr:nvCxnSpPr>
        <xdr:cNvPr id="3" name="Conector de seta ret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7134225" y="1428750"/>
          <a:ext cx="0" cy="190501"/>
        </a:xfrm>
        <a:prstGeom prst="straightConnector1">
          <a:avLst/>
        </a:prstGeom>
        <a:ln>
          <a:solidFill>
            <a:schemeClr val="tx2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8</xdr:row>
      <xdr:rowOff>19050</xdr:rowOff>
    </xdr:from>
    <xdr:to>
      <xdr:col>5</xdr:col>
      <xdr:colOff>428625</xdr:colOff>
      <xdr:row>9</xdr:row>
      <xdr:rowOff>66676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V="1">
          <a:off x="4933950" y="2057400"/>
          <a:ext cx="0" cy="247651"/>
        </a:xfrm>
        <a:prstGeom prst="straightConnector1">
          <a:avLst/>
        </a:prstGeom>
        <a:ln>
          <a:solidFill>
            <a:schemeClr val="tx2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1919226</xdr:colOff>
      <xdr:row>0</xdr:row>
      <xdr:rowOff>47625</xdr:rowOff>
    </xdr:from>
    <xdr:to>
      <xdr:col>12</xdr:col>
      <xdr:colOff>342901</xdr:colOff>
      <xdr:row>1</xdr:row>
      <xdr:rowOff>371526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2366901" y="47625"/>
          <a:ext cx="9672700" cy="59060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3200" b="1">
              <a:ln>
                <a:solidFill>
                  <a:schemeClr val="bg2">
                    <a:lumMod val="90000"/>
                  </a:schemeClr>
                </a:solidFill>
              </a:ln>
              <a:solidFill>
                <a:schemeClr val="accent1">
                  <a:lumMod val="50000"/>
                </a:schemeClr>
              </a:solidFill>
              <a:latin typeface="+mn-lt"/>
            </a:rPr>
            <a:t>CALCULADORA</a:t>
          </a:r>
          <a:r>
            <a:rPr lang="pt-BR" sz="3200" b="1" baseline="0">
              <a:ln>
                <a:solidFill>
                  <a:schemeClr val="bg2">
                    <a:lumMod val="90000"/>
                  </a:schemeClr>
                </a:solidFill>
              </a:ln>
              <a:solidFill>
                <a:schemeClr val="accent1">
                  <a:lumMod val="50000"/>
                </a:schemeClr>
              </a:solidFill>
              <a:latin typeface="+mn-lt"/>
            </a:rPr>
            <a:t> DE PONTOS DOS CARTÕES DE CRÉDITO</a:t>
          </a:r>
          <a:endParaRPr lang="pt-BR" sz="3200" b="1">
            <a:ln>
              <a:solidFill>
                <a:schemeClr val="bg2">
                  <a:lumMod val="90000"/>
                </a:schemeClr>
              </a:solidFill>
            </a:ln>
            <a:solidFill>
              <a:schemeClr val="accent1">
                <a:lumMod val="50000"/>
              </a:schemeClr>
            </a:solidFill>
            <a:latin typeface="+mn-lt"/>
          </a:endParaRPr>
        </a:p>
      </xdr:txBody>
    </xdr:sp>
    <xdr:clientData/>
  </xdr:twoCellAnchor>
  <xdr:twoCellAnchor>
    <xdr:from>
      <xdr:col>2</xdr:col>
      <xdr:colOff>180975</xdr:colOff>
      <xdr:row>0</xdr:row>
      <xdr:rowOff>85775</xdr:rowOff>
    </xdr:from>
    <xdr:to>
      <xdr:col>2</xdr:col>
      <xdr:colOff>1504952</xdr:colOff>
      <xdr:row>2</xdr:row>
      <xdr:rowOff>57202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chemeClr val="tx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185"/>
        <a:stretch/>
      </xdr:blipFill>
      <xdr:spPr>
        <a:xfrm>
          <a:off x="628650" y="85775"/>
          <a:ext cx="1323977" cy="904877"/>
        </a:xfrm>
        <a:prstGeom prst="rect">
          <a:avLst/>
        </a:prstGeom>
      </xdr:spPr>
    </xdr:pic>
    <xdr:clientData/>
  </xdr:twoCellAnchor>
  <xdr:twoCellAnchor>
    <xdr:from>
      <xdr:col>2</xdr:col>
      <xdr:colOff>1297372</xdr:colOff>
      <xdr:row>1</xdr:row>
      <xdr:rowOff>363725</xdr:rowOff>
    </xdr:from>
    <xdr:to>
      <xdr:col>2</xdr:col>
      <xdr:colOff>1567958</xdr:colOff>
      <xdr:row>1</xdr:row>
      <xdr:rowOff>545963</xdr:rowOff>
    </xdr:to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745047" y="630425"/>
          <a:ext cx="270586" cy="18223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ercadoaaa@hotmail.com" TargetMode="External"/><Relationship Id="rId2" Type="http://schemas.openxmlformats.org/officeDocument/2006/relationships/hyperlink" Target="mailto:mercadoxyz@yahoo.com" TargetMode="External"/><Relationship Id="rId1" Type="http://schemas.openxmlformats.org/officeDocument/2006/relationships/hyperlink" Target="mailto:emailarc@gmail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fornecedoralf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"/>
  <sheetViews>
    <sheetView showGridLines="0" tabSelected="1" zoomScaleNormal="100" workbookViewId="0">
      <selection activeCell="C10" sqref="C10"/>
    </sheetView>
  </sheetViews>
  <sheetFormatPr defaultRowHeight="15" x14ac:dyDescent="0.25"/>
  <cols>
    <col min="1" max="1" width="20.7109375" customWidth="1"/>
    <col min="2" max="2" width="34.7109375" customWidth="1"/>
    <col min="3" max="3" width="18" customWidth="1"/>
    <col min="4" max="4" width="18.28515625" customWidth="1"/>
    <col min="5" max="5" width="8.85546875" customWidth="1"/>
    <col min="6" max="6" width="5.28515625" customWidth="1"/>
  </cols>
  <sheetData>
    <row r="1" spans="2:7" ht="8.25" customHeight="1" x14ac:dyDescent="0.25"/>
    <row r="2" spans="2:7" ht="26.25" x14ac:dyDescent="0.4">
      <c r="B2" s="65" t="s">
        <v>50</v>
      </c>
      <c r="C2" s="65"/>
      <c r="D2" s="66"/>
      <c r="E2" s="66"/>
      <c r="F2" s="66"/>
      <c r="G2" s="66"/>
    </row>
  </sheetData>
  <sheetProtection algorithmName="SHA-512" hashValue="f4xuNj6gh9yqafcBaT+79pw0/8ZjY/wNgKGydgE7IlobSCaV7kj+ptvoeHSXhbySzCSYXpFowL6l7zmAQlvUog==" saltValue="FetOMGPbL5qDwsZwffpFXA==" spinCount="100000" sheet="1" objects="1" scenarios="1" selectLockedCells="1" selectUnlockedCells="1"/>
  <hyperlinks>
    <hyperlink ref="B5" r:id="rId1" display="emailarc@gmail.com" xr:uid="{00000000-0004-0000-0000-000000000000}"/>
    <hyperlink ref="B6" r:id="rId2" display="mercadoxyz@yahoo.com" xr:uid="{00000000-0004-0000-0000-000001000000}"/>
    <hyperlink ref="B7" r:id="rId3" display="mercadoaaa@hotmail.com" xr:uid="{00000000-0004-0000-0000-000002000000}"/>
    <hyperlink ref="B8" r:id="rId4" display="fornecedoralf@gmail.com" xr:uid="{00000000-0004-0000-0000-000003000000}"/>
  </hyperlinks>
  <pageMargins left="0.511811024" right="0.511811024" top="0.78740157499999996" bottom="0.78740157499999996" header="0.31496062000000002" footer="0.31496062000000002"/>
  <pageSetup paperSize="9" orientation="portrait" horizontalDpi="4294967293" verticalDpi="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B1:W34"/>
  <sheetViews>
    <sheetView showGridLines="0" zoomScaleNormal="100" workbookViewId="0">
      <selection activeCell="L12" sqref="L12"/>
    </sheetView>
  </sheetViews>
  <sheetFormatPr defaultRowHeight="15" x14ac:dyDescent="0.25"/>
  <cols>
    <col min="1" max="1" width="1" customWidth="1"/>
    <col min="2" max="2" width="5.7109375" customWidth="1"/>
    <col min="3" max="3" width="48.5703125" customWidth="1"/>
    <col min="4" max="5" width="2.140625" customWidth="1"/>
    <col min="6" max="6" width="19.85546875" bestFit="1" customWidth="1"/>
    <col min="7" max="7" width="8" customWidth="1"/>
    <col min="8" max="8" width="11.5703125" customWidth="1"/>
    <col min="9" max="9" width="2.7109375" customWidth="1"/>
    <col min="10" max="10" width="37.28515625" customWidth="1"/>
    <col min="11" max="11" width="13.7109375" customWidth="1"/>
    <col min="12" max="12" width="21.7109375" customWidth="1"/>
    <col min="13" max="13" width="12.7109375" customWidth="1"/>
    <col min="15" max="15" width="9.140625" hidden="1" customWidth="1"/>
    <col min="16" max="16" width="46.28515625" hidden="1" customWidth="1"/>
    <col min="17" max="17" width="9.140625" hidden="1" customWidth="1"/>
    <col min="18" max="18" width="9.140625" style="11" hidden="1" customWidth="1"/>
    <col min="19" max="20" width="9.140625" hidden="1" customWidth="1"/>
    <col min="21" max="21" width="11.42578125" hidden="1" customWidth="1"/>
    <col min="22" max="22" width="11.28515625" hidden="1" customWidth="1"/>
    <col min="23" max="23" width="9.140625" hidden="1" customWidth="1"/>
    <col min="24" max="24" width="9.140625" customWidth="1"/>
  </cols>
  <sheetData>
    <row r="1" spans="2:22" ht="21" customHeight="1" x14ac:dyDescent="0.25"/>
    <row r="2" spans="2:22" ht="52.5" customHeight="1" x14ac:dyDescent="0.4">
      <c r="C2" s="10"/>
      <c r="D2" s="82"/>
      <c r="E2" s="82"/>
      <c r="F2" s="82"/>
      <c r="G2" s="82"/>
      <c r="H2" s="82"/>
      <c r="I2" s="82"/>
      <c r="J2" s="9"/>
      <c r="K2" s="9"/>
      <c r="L2" s="9"/>
      <c r="P2" s="35" t="s">
        <v>0</v>
      </c>
      <c r="R2" s="83" t="s">
        <v>20</v>
      </c>
      <c r="S2" s="84"/>
      <c r="U2" s="33" t="s">
        <v>24</v>
      </c>
      <c r="V2" s="34" t="s">
        <v>31</v>
      </c>
    </row>
    <row r="3" spans="2:22" ht="7.5" customHeight="1" x14ac:dyDescent="0.4">
      <c r="C3" s="8"/>
      <c r="D3" s="8"/>
      <c r="E3" s="8"/>
      <c r="F3" s="8"/>
      <c r="G3" s="8"/>
      <c r="H3" s="8"/>
      <c r="I3" s="8"/>
      <c r="J3" s="8"/>
      <c r="K3" s="8"/>
      <c r="L3" s="8"/>
      <c r="P3" s="27"/>
      <c r="R3" s="76"/>
      <c r="S3" s="77"/>
      <c r="U3" s="27"/>
      <c r="V3" s="29"/>
    </row>
    <row r="4" spans="2:22" ht="15.75" customHeight="1" x14ac:dyDescent="0.25">
      <c r="J4" s="18" t="s">
        <v>46</v>
      </c>
      <c r="K4" s="81"/>
      <c r="L4" s="81"/>
      <c r="P4" s="27" t="s">
        <v>39</v>
      </c>
      <c r="R4" s="31" t="s">
        <v>22</v>
      </c>
      <c r="S4" s="24" t="s">
        <v>21</v>
      </c>
      <c r="U4" s="27" t="s">
        <v>25</v>
      </c>
      <c r="V4" s="30">
        <v>24</v>
      </c>
    </row>
    <row r="5" spans="2:22" ht="15.75" customHeight="1" x14ac:dyDescent="0.25">
      <c r="C5" s="1" t="s">
        <v>3</v>
      </c>
      <c r="F5" s="78">
        <f>-L7*L8</f>
        <v>0</v>
      </c>
      <c r="J5" s="18" t="s">
        <v>36</v>
      </c>
      <c r="K5" s="18"/>
      <c r="L5" s="39"/>
      <c r="P5" s="27" t="s">
        <v>1</v>
      </c>
      <c r="R5" s="31">
        <v>1</v>
      </c>
      <c r="S5" s="25">
        <v>0.96</v>
      </c>
      <c r="U5" s="27" t="s">
        <v>26</v>
      </c>
      <c r="V5" s="30">
        <v>17.5</v>
      </c>
    </row>
    <row r="6" spans="2:22" ht="15.75" customHeight="1" x14ac:dyDescent="0.25">
      <c r="D6" s="2"/>
      <c r="E6" s="2"/>
      <c r="H6" s="5"/>
      <c r="J6" s="18" t="s">
        <v>37</v>
      </c>
      <c r="K6" s="18"/>
      <c r="L6" s="40"/>
      <c r="M6" s="17" t="s">
        <v>2</v>
      </c>
      <c r="P6" s="27" t="s">
        <v>9</v>
      </c>
      <c r="R6" s="31">
        <v>2</v>
      </c>
      <c r="S6" s="25">
        <v>0.93</v>
      </c>
      <c r="U6" s="27" t="s">
        <v>29</v>
      </c>
      <c r="V6" s="30">
        <v>19</v>
      </c>
    </row>
    <row r="7" spans="2:22" ht="15.75" customHeight="1" x14ac:dyDescent="0.25">
      <c r="C7" s="14" t="s">
        <v>12</v>
      </c>
      <c r="D7" s="4"/>
      <c r="E7" s="4"/>
      <c r="F7" s="46">
        <f>IFERROR(IF(K4=P7,0,IF(L12=U8,IF(K4=P4,L7/L5*L6*L13/1000,IF(K4=P6,L7*0.25*(1+L11)*L13/1000,L7/L5*L6*(1+L11)*L13/1000))/2,IF(K4=P4,L7/L5*L6*L13/1000,IF(K4=P6,L7*0.25*(1+L11)*L13/1000,L7/L5*L6*(1+L11)*L13/1000)))),0)+(L7*(L16-0.1%)*L15/12/30*L17*(1-M18)*(1-M19))+L9</f>
        <v>0</v>
      </c>
      <c r="H7" s="5"/>
      <c r="J7" s="18" t="s">
        <v>4</v>
      </c>
      <c r="K7" s="18"/>
      <c r="L7" s="39"/>
      <c r="M7" s="17"/>
      <c r="P7" s="27" t="s">
        <v>49</v>
      </c>
      <c r="R7" s="31">
        <v>3</v>
      </c>
      <c r="S7" s="25">
        <v>0.9</v>
      </c>
      <c r="U7" s="27" t="s">
        <v>27</v>
      </c>
      <c r="V7" s="30">
        <v>30</v>
      </c>
    </row>
    <row r="8" spans="2:22" ht="15.75" customHeight="1" x14ac:dyDescent="0.25">
      <c r="D8" s="4"/>
      <c r="E8" s="4"/>
      <c r="F8" s="22"/>
      <c r="J8" s="18" t="s">
        <v>45</v>
      </c>
      <c r="K8" s="18"/>
      <c r="L8" s="41"/>
      <c r="M8" s="17"/>
      <c r="P8" s="28"/>
      <c r="R8" s="31">
        <v>4</v>
      </c>
      <c r="S8" s="25">
        <v>0.86</v>
      </c>
      <c r="U8" s="27" t="s">
        <v>28</v>
      </c>
      <c r="V8" s="30">
        <v>70</v>
      </c>
    </row>
    <row r="9" spans="2:22" ht="15.75" customHeight="1" x14ac:dyDescent="0.25">
      <c r="C9" s="36" t="s">
        <v>47</v>
      </c>
      <c r="D9" s="4"/>
      <c r="E9" s="4"/>
      <c r="F9" s="47">
        <f>F7+F5</f>
        <v>0</v>
      </c>
      <c r="H9" s="20"/>
      <c r="I9" s="5"/>
      <c r="J9" s="18" t="s">
        <v>51</v>
      </c>
      <c r="K9" s="18"/>
      <c r="L9" s="39"/>
      <c r="M9" s="17"/>
      <c r="R9" s="31">
        <v>5</v>
      </c>
      <c r="S9" s="25">
        <v>0.83</v>
      </c>
      <c r="U9" s="27" t="s">
        <v>48</v>
      </c>
      <c r="V9" s="30">
        <v>40</v>
      </c>
    </row>
    <row r="10" spans="2:22" ht="15.75" customHeight="1" x14ac:dyDescent="0.25">
      <c r="C10" s="21"/>
      <c r="D10" s="4"/>
      <c r="E10" s="4"/>
      <c r="H10" s="20"/>
      <c r="I10" s="5"/>
      <c r="J10" s="18"/>
      <c r="K10" s="18"/>
      <c r="L10" s="17"/>
      <c r="M10" s="17"/>
      <c r="R10" s="31">
        <v>6</v>
      </c>
      <c r="S10" s="25">
        <v>0.8</v>
      </c>
      <c r="U10" s="28"/>
      <c r="V10" s="37"/>
    </row>
    <row r="11" spans="2:22" ht="15.75" customHeight="1" x14ac:dyDescent="0.25">
      <c r="J11" s="18" t="s">
        <v>40</v>
      </c>
      <c r="K11" s="18"/>
      <c r="L11" s="42"/>
      <c r="M11" s="17"/>
      <c r="R11" s="31">
        <v>7</v>
      </c>
      <c r="S11" s="25">
        <v>0.76</v>
      </c>
    </row>
    <row r="12" spans="2:22" ht="15.75" customHeight="1" x14ac:dyDescent="0.25">
      <c r="C12" s="23" t="s">
        <v>32</v>
      </c>
      <c r="F12" s="57">
        <f>IFERROR(IF(K4=P7,0,IF(L12=U8,IF(K4=P4,L7/L5*L6,IF(K4=P6,L7*0.25*(1+L11),L7/L5*L6*(1+L11)))/2,IF(K4=P4,L7/L5*L6,IF(K4=P6,L7*0.25*(1+L11),L7/L5*L6*(1+L11))))),0)</f>
        <v>0</v>
      </c>
      <c r="J12" s="18" t="s">
        <v>23</v>
      </c>
      <c r="L12" s="43"/>
      <c r="M12" s="63" t="s">
        <v>30</v>
      </c>
      <c r="R12" s="31">
        <v>8</v>
      </c>
      <c r="S12" s="25">
        <v>0.73</v>
      </c>
    </row>
    <row r="13" spans="2:22" ht="15.75" customHeight="1" x14ac:dyDescent="0.25">
      <c r="C13" s="23" t="s">
        <v>35</v>
      </c>
      <c r="F13" s="55">
        <f>IFERROR(IF((-F5-(L7*(L16-0.1%)*L15/12/30*L17*(1-M18)*(1-M19)))/(F12/1000)&lt;0,0,(-F5-(L7*(L16-0.1%)*L15/12/30*L17*(1-M18)*(1-M19)))/(F12/1000)),0)</f>
        <v>0</v>
      </c>
      <c r="G13" s="7"/>
      <c r="J13" s="18" t="s">
        <v>44</v>
      </c>
      <c r="K13" s="18"/>
      <c r="L13" s="64">
        <f>M13</f>
        <v>0</v>
      </c>
      <c r="M13" s="49">
        <f>IFERROR(VLOOKUP(L12,U4:V12,2,0),0)</f>
        <v>0</v>
      </c>
      <c r="R13" s="31">
        <v>9</v>
      </c>
      <c r="S13" s="25">
        <v>0.7</v>
      </c>
    </row>
    <row r="14" spans="2:22" ht="15.75" customHeight="1" x14ac:dyDescent="0.25">
      <c r="F14" s="4"/>
      <c r="G14" s="7"/>
      <c r="J14" s="18"/>
      <c r="K14" s="18"/>
      <c r="L14" s="17"/>
      <c r="R14" s="31">
        <v>10</v>
      </c>
      <c r="S14" s="25">
        <v>0.66</v>
      </c>
    </row>
    <row r="15" spans="2:22" ht="15.75" customHeight="1" x14ac:dyDescent="0.25">
      <c r="C15" s="80" t="str">
        <f>IF(AND(F9=0,F12=0),"-",IF(F12=0,IF(F9&gt;0,"Parabéns! Você está LUCRANDO.","PARE! Você terá PREJUÍZOS!"),IF(F12=0,"0",IF(L13&gt;=F13,"Parabéns! Você está gerando milhas com baixo custo e está LUCRANDO.","PARE! O custo do seu milheiro está alto. Você terá PREJUÍZOS!"))))</f>
        <v>-</v>
      </c>
      <c r="D15" s="80"/>
      <c r="E15" s="80"/>
      <c r="F15" s="80"/>
      <c r="G15" s="80"/>
      <c r="H15" s="80"/>
      <c r="J15" s="18" t="s">
        <v>41</v>
      </c>
      <c r="K15" s="18"/>
      <c r="L15" s="41">
        <v>1.1000000000000001</v>
      </c>
      <c r="M15" s="17" t="s">
        <v>15</v>
      </c>
      <c r="R15" s="31">
        <v>11</v>
      </c>
      <c r="S15" s="25">
        <v>0.63</v>
      </c>
    </row>
    <row r="16" spans="2:22" ht="15.75" customHeight="1" x14ac:dyDescent="0.25">
      <c r="B16" s="16"/>
      <c r="C16" s="80"/>
      <c r="D16" s="80"/>
      <c r="E16" s="80"/>
      <c r="F16" s="80"/>
      <c r="G16" s="80"/>
      <c r="H16" s="80"/>
      <c r="J16" s="18" t="s">
        <v>42</v>
      </c>
      <c r="K16" s="18"/>
      <c r="L16" s="41">
        <v>0.13250000000000001</v>
      </c>
      <c r="M16" s="17"/>
      <c r="R16" s="31">
        <v>12</v>
      </c>
      <c r="S16" s="25">
        <v>0.6</v>
      </c>
    </row>
    <row r="17" spans="2:19" ht="15.75" customHeight="1" x14ac:dyDescent="0.25">
      <c r="B17" s="16"/>
      <c r="J17" s="18" t="s">
        <v>43</v>
      </c>
      <c r="K17" s="18"/>
      <c r="L17" s="44">
        <v>25</v>
      </c>
      <c r="R17" s="31">
        <v>13</v>
      </c>
      <c r="S17" s="25">
        <v>0.56000000000000005</v>
      </c>
    </row>
    <row r="18" spans="2:19" ht="15.75" customHeight="1" x14ac:dyDescent="0.25">
      <c r="B18" s="16"/>
      <c r="J18" s="45" t="s">
        <v>18</v>
      </c>
      <c r="K18" s="45"/>
      <c r="L18" s="42">
        <f>M18</f>
        <v>0.16</v>
      </c>
      <c r="M18" s="62">
        <f>IFERROR(IF(L17&lt;31,VLOOKUP(L17,R$5:S$34,2,0),0),0)</f>
        <v>0.16</v>
      </c>
      <c r="R18" s="31">
        <v>14</v>
      </c>
      <c r="S18" s="25">
        <v>0.53</v>
      </c>
    </row>
    <row r="19" spans="2:19" ht="15.75" customHeight="1" x14ac:dyDescent="0.25">
      <c r="B19" s="16"/>
      <c r="J19" s="45" t="s">
        <v>19</v>
      </c>
      <c r="K19" s="45"/>
      <c r="L19" s="41">
        <f>M19</f>
        <v>0.22500000000000001</v>
      </c>
      <c r="M19" s="61">
        <v>0.22500000000000001</v>
      </c>
      <c r="R19" s="31">
        <v>15</v>
      </c>
      <c r="S19" s="25">
        <v>0.5</v>
      </c>
    </row>
    <row r="20" spans="2:19" ht="15.75" customHeight="1" x14ac:dyDescent="0.25">
      <c r="B20" s="16"/>
      <c r="R20" s="31">
        <v>16</v>
      </c>
      <c r="S20" s="25">
        <v>0.46</v>
      </c>
    </row>
    <row r="21" spans="2:19" ht="15.75" customHeight="1" x14ac:dyDescent="0.25">
      <c r="B21" s="16"/>
      <c r="R21" s="31">
        <v>17</v>
      </c>
      <c r="S21" s="25">
        <v>0.43</v>
      </c>
    </row>
    <row r="22" spans="2:19" ht="15.75" customHeight="1" x14ac:dyDescent="0.25">
      <c r="B22" s="16"/>
      <c r="R22" s="31">
        <v>18</v>
      </c>
      <c r="S22" s="25">
        <v>0.4</v>
      </c>
    </row>
    <row r="23" spans="2:19" ht="15.75" customHeight="1" x14ac:dyDescent="0.25">
      <c r="R23" s="31">
        <v>19</v>
      </c>
      <c r="S23" s="25">
        <v>0.36</v>
      </c>
    </row>
    <row r="24" spans="2:19" ht="15.75" customHeight="1" x14ac:dyDescent="0.25">
      <c r="R24" s="31">
        <v>20</v>
      </c>
      <c r="S24" s="25">
        <v>0.33</v>
      </c>
    </row>
    <row r="25" spans="2:19" x14ac:dyDescent="0.25">
      <c r="R25" s="31">
        <v>21</v>
      </c>
      <c r="S25" s="25">
        <v>0.3</v>
      </c>
    </row>
    <row r="26" spans="2:19" x14ac:dyDescent="0.25">
      <c r="R26" s="31">
        <v>22</v>
      </c>
      <c r="S26" s="25">
        <v>0.26</v>
      </c>
    </row>
    <row r="27" spans="2:19" x14ac:dyDescent="0.25">
      <c r="R27" s="31">
        <v>23</v>
      </c>
      <c r="S27" s="25">
        <v>0.23</v>
      </c>
    </row>
    <row r="28" spans="2:19" x14ac:dyDescent="0.25">
      <c r="R28" s="31">
        <v>24</v>
      </c>
      <c r="S28" s="25">
        <v>0.2</v>
      </c>
    </row>
    <row r="29" spans="2:19" x14ac:dyDescent="0.25">
      <c r="R29" s="31">
        <v>25</v>
      </c>
      <c r="S29" s="25">
        <v>0.16</v>
      </c>
    </row>
    <row r="30" spans="2:19" x14ac:dyDescent="0.25">
      <c r="R30" s="31">
        <v>26</v>
      </c>
      <c r="S30" s="25">
        <v>0.13</v>
      </c>
    </row>
    <row r="31" spans="2:19" x14ac:dyDescent="0.25">
      <c r="R31" s="31">
        <v>27</v>
      </c>
      <c r="S31" s="25">
        <v>0.1</v>
      </c>
    </row>
    <row r="32" spans="2:19" x14ac:dyDescent="0.25">
      <c r="R32" s="31">
        <v>28</v>
      </c>
      <c r="S32" s="25">
        <v>0.06</v>
      </c>
    </row>
    <row r="33" spans="18:19" x14ac:dyDescent="0.25">
      <c r="R33" s="31">
        <v>29</v>
      </c>
      <c r="S33" s="25">
        <v>0.03</v>
      </c>
    </row>
    <row r="34" spans="18:19" x14ac:dyDescent="0.25">
      <c r="R34" s="32">
        <v>30</v>
      </c>
      <c r="S34" s="26">
        <v>0</v>
      </c>
    </row>
  </sheetData>
  <sheetProtection algorithmName="SHA-512" hashValue="/hect1zOhHrVfIIPupb0yL0jZxPUw6Rr0E6gDnLDhPdJrR5RYCNUAmgbV/UeUorxhRQnuX8l1pzrghkbk70YKg==" saltValue="X2OjA0rKe98IZPLTh3q5TQ==" spinCount="100000" sheet="1" objects="1" scenarios="1"/>
  <mergeCells count="4">
    <mergeCell ref="C15:H16"/>
    <mergeCell ref="K4:L4"/>
    <mergeCell ref="D2:I2"/>
    <mergeCell ref="R2:S2"/>
  </mergeCells>
  <conditionalFormatting sqref="C15:H16">
    <cfRule type="containsText" dxfId="16" priority="6" operator="containsText" text="Parabéns!">
      <formula>NOT(ISERROR(SEARCH("Parabéns!",C15)))</formula>
    </cfRule>
    <cfRule type="containsText" dxfId="15" priority="7" operator="containsText" text="PARE!">
      <formula>NOT(ISERROR(SEARCH("PARE!",C15)))</formula>
    </cfRule>
  </conditionalFormatting>
  <conditionalFormatting sqref="F5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lessThan">
      <formula>0</formula>
    </cfRule>
  </conditionalFormatting>
  <conditionalFormatting sqref="F9">
    <cfRule type="cellIs" dxfId="11" priority="10" operator="lessThan">
      <formula>0</formula>
    </cfRule>
    <cfRule type="cellIs" dxfId="10" priority="11" operator="greaterThan">
      <formula>0</formula>
    </cfRule>
  </conditionalFormatting>
  <conditionalFormatting sqref="F13">
    <cfRule type="cellIs" dxfId="9" priority="8" operator="lessThan">
      <formula>$L$13</formula>
    </cfRule>
    <cfRule type="cellIs" dxfId="8" priority="9" operator="greaterThan">
      <formula>$L$13</formula>
    </cfRule>
  </conditionalFormatting>
  <conditionalFormatting sqref="L13">
    <cfRule type="cellIs" dxfId="7" priority="4" operator="greaterThan">
      <formula>$M$13</formula>
    </cfRule>
    <cfRule type="cellIs" dxfId="6" priority="5" operator="greaterThan">
      <formula>$M$13</formula>
    </cfRule>
  </conditionalFormatting>
  <dataValidations xWindow="942" yWindow="278" count="4">
    <dataValidation allowBlank="1" showInputMessage="1" showErrorMessage="1" prompt="Se o seu cartão de crédito for PDA Gold ou Platinum, não precisa preencher esta informação." sqref="J6" xr:uid="{00000000-0002-0000-0100-000000000000}"/>
    <dataValidation allowBlank="1" showInputMessage="1" showErrorMessage="1" prompt="Informe &quot;0&quot; se o seu cartão de crédito é um Nubank ou oferece cashback em dinheiro" sqref="L6" xr:uid="{00000000-0002-0000-0100-000001000000}"/>
    <dataValidation type="list" allowBlank="1" showInputMessage="1" showErrorMessage="1" sqref="L12" xr:uid="{00000000-0002-0000-0100-000002000000}">
      <formula1>$U$4:$U$10</formula1>
    </dataValidation>
    <dataValidation type="list" allowBlank="1" showInputMessage="1" showErrorMessage="1" sqref="K4:L4" xr:uid="{00000000-0002-0000-0100-000003000000}">
      <formula1>$P$4:$P$8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r:id="rId1"/>
  <ignoredErrors>
    <ignoredError sqref="L18:L19 L13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4E8C6"/>
  </sheetPr>
  <dimension ref="B1:W33"/>
  <sheetViews>
    <sheetView showGridLines="0" zoomScaleNormal="100" workbookViewId="0">
      <selection activeCell="C11" sqref="C11:G12"/>
    </sheetView>
  </sheetViews>
  <sheetFormatPr defaultRowHeight="15" x14ac:dyDescent="0.25"/>
  <cols>
    <col min="1" max="1" width="1" customWidth="1"/>
    <col min="2" max="2" width="5.7109375" customWidth="1"/>
    <col min="3" max="3" width="41" bestFit="1" customWidth="1"/>
    <col min="4" max="4" width="8" customWidth="1"/>
    <col min="5" max="5" width="11.85546875" bestFit="1" customWidth="1"/>
    <col min="6" max="6" width="13.140625" bestFit="1" customWidth="1"/>
    <col min="7" max="7" width="3.5703125" customWidth="1"/>
    <col min="8" max="8" width="19.85546875" bestFit="1" customWidth="1"/>
    <col min="9" max="9" width="5.5703125" customWidth="1"/>
    <col min="10" max="10" width="30.42578125" customWidth="1"/>
    <col min="11" max="11" width="13.5703125" customWidth="1"/>
    <col min="12" max="12" width="21.7109375" customWidth="1"/>
    <col min="13" max="13" width="12.28515625" customWidth="1"/>
    <col min="14" max="14" width="10.7109375" customWidth="1"/>
    <col min="15" max="15" width="9.140625" hidden="1" customWidth="1"/>
    <col min="16" max="16" width="46.28515625" hidden="1" customWidth="1"/>
    <col min="17" max="17" width="9.140625" hidden="1" customWidth="1"/>
    <col min="18" max="18" width="9.140625" style="11" hidden="1" customWidth="1"/>
    <col min="19" max="20" width="9.140625" hidden="1" customWidth="1"/>
    <col min="21" max="21" width="11.42578125" hidden="1" customWidth="1"/>
    <col min="22" max="22" width="11.28515625" hidden="1" customWidth="1"/>
    <col min="23" max="23" width="9.140625" hidden="1" customWidth="1"/>
    <col min="24" max="24" width="9.140625" customWidth="1"/>
  </cols>
  <sheetData>
    <row r="1" spans="2:22" ht="21" customHeight="1" x14ac:dyDescent="0.25"/>
    <row r="2" spans="2:22" ht="52.5" customHeight="1" x14ac:dyDescent="0.4">
      <c r="C2" s="10"/>
      <c r="D2" s="9"/>
      <c r="E2" s="82"/>
      <c r="F2" s="82"/>
      <c r="G2" s="82"/>
      <c r="H2" s="82"/>
      <c r="I2" s="82"/>
      <c r="J2" s="9"/>
      <c r="K2" s="9"/>
      <c r="L2" s="9"/>
      <c r="P2" s="35" t="s">
        <v>0</v>
      </c>
      <c r="R2" s="83" t="s">
        <v>20</v>
      </c>
      <c r="S2" s="84"/>
      <c r="U2" s="33" t="str">
        <f>Simplificado!U2</f>
        <v>Cia Aérea</v>
      </c>
      <c r="V2" s="34" t="str">
        <f>Simplificado!V2</f>
        <v>Valor de Segurança do Milheiro</v>
      </c>
    </row>
    <row r="3" spans="2:22" ht="8.25" customHeight="1" x14ac:dyDescent="0.4">
      <c r="C3" s="8"/>
      <c r="D3" s="8"/>
      <c r="E3" s="8"/>
      <c r="F3" s="8"/>
      <c r="G3" s="8"/>
      <c r="H3" s="8"/>
      <c r="I3" s="8"/>
      <c r="J3" s="8"/>
      <c r="K3" s="8"/>
      <c r="L3" s="8"/>
      <c r="P3" s="27"/>
      <c r="R3" s="31"/>
      <c r="S3" s="24"/>
      <c r="U3" s="27"/>
      <c r="V3" s="29"/>
    </row>
    <row r="4" spans="2:22" ht="15.75" customHeight="1" x14ac:dyDescent="0.25">
      <c r="B4" s="85" t="s">
        <v>33</v>
      </c>
      <c r="C4" s="1" t="s">
        <v>3</v>
      </c>
      <c r="F4" s="56">
        <f>-L7*L8</f>
        <v>0</v>
      </c>
      <c r="J4" s="18" t="s">
        <v>38</v>
      </c>
      <c r="K4" s="87">
        <f>Simplificado!K4</f>
        <v>0</v>
      </c>
      <c r="L4" s="87"/>
      <c r="M4" s="50"/>
      <c r="P4" s="27" t="s">
        <v>39</v>
      </c>
      <c r="R4" s="31">
        <v>1</v>
      </c>
      <c r="S4" s="25">
        <v>0.96</v>
      </c>
      <c r="U4" s="27" t="s">
        <v>25</v>
      </c>
      <c r="V4" s="30">
        <f>Simplificado!V4</f>
        <v>24</v>
      </c>
    </row>
    <row r="5" spans="2:22" ht="15.75" customHeight="1" x14ac:dyDescent="0.25">
      <c r="B5" s="85"/>
      <c r="D5" s="2" t="s">
        <v>5</v>
      </c>
      <c r="E5" s="2" t="s">
        <v>6</v>
      </c>
      <c r="H5" s="47">
        <f>F6+F4</f>
        <v>0</v>
      </c>
      <c r="J5" s="18" t="s">
        <v>36</v>
      </c>
      <c r="K5" s="67"/>
      <c r="L5" s="68">
        <f>Simplificado!L5</f>
        <v>0</v>
      </c>
      <c r="M5" s="50"/>
      <c r="P5" s="27" t="s">
        <v>1</v>
      </c>
      <c r="R5" s="31">
        <v>2</v>
      </c>
      <c r="S5" s="25">
        <v>0.93</v>
      </c>
      <c r="U5" s="27" t="s">
        <v>26</v>
      </c>
      <c r="V5" s="30">
        <f>Simplificado!V5</f>
        <v>17.5</v>
      </c>
    </row>
    <row r="6" spans="2:22" ht="15.75" customHeight="1" x14ac:dyDescent="0.25">
      <c r="B6" s="85"/>
      <c r="C6" s="3" t="s">
        <v>8</v>
      </c>
      <c r="D6" s="48">
        <f>IFERROR(E6/$L$7,0)</f>
        <v>0</v>
      </c>
      <c r="E6" s="58">
        <f>IFERROR(IF(K4=P7,0,IF(L12=U8,IF(K4=P4,L7/L5*L6*L13/1000,IF(K4=P6,L7*0.25*(1+L11)*L13/1000,L7/L5*L6*(1+L11)*L13/1000))/2,IF(K4=P4,L7/L5*L6*L13/1000,IF(K4=P6,L7*0.25*(1+L11)*L13/1000,L7/L5*L6*(1+L11)*L13/1000)))),0)</f>
        <v>0</v>
      </c>
      <c r="F6" s="88">
        <f>E6+E7+E8</f>
        <v>0</v>
      </c>
      <c r="H6" s="5"/>
      <c r="J6" s="18" t="s">
        <v>37</v>
      </c>
      <c r="K6" s="67"/>
      <c r="L6" s="69">
        <f>Simplificado!L6</f>
        <v>0</v>
      </c>
      <c r="M6" s="51" t="s">
        <v>2</v>
      </c>
      <c r="N6" s="17"/>
      <c r="P6" s="27" t="s">
        <v>9</v>
      </c>
      <c r="R6" s="31">
        <v>3</v>
      </c>
      <c r="S6" s="25">
        <v>0.9</v>
      </c>
      <c r="U6" s="27" t="s">
        <v>29</v>
      </c>
      <c r="V6" s="30">
        <f>Simplificado!V6</f>
        <v>19</v>
      </c>
    </row>
    <row r="7" spans="2:22" ht="15.75" customHeight="1" x14ac:dyDescent="0.25">
      <c r="B7" s="85"/>
      <c r="C7" s="3" t="s">
        <v>17</v>
      </c>
      <c r="D7" s="48">
        <f>(L16-0.1%)*(L15/12/30)*L17*(1-L18)*(1-L19)</f>
        <v>6.5393854166666664E-3</v>
      </c>
      <c r="E7" s="58">
        <f>L7*(L16-0.1%)*L15/12/30*L17*(1-L18)*(1-L19)</f>
        <v>0</v>
      </c>
      <c r="F7" s="89"/>
      <c r="H7" s="59" t="s">
        <v>10</v>
      </c>
      <c r="J7" s="18" t="s">
        <v>4</v>
      </c>
      <c r="K7" s="67"/>
      <c r="L7" s="68">
        <f>Simplificado!L7</f>
        <v>0</v>
      </c>
      <c r="M7" s="51"/>
      <c r="N7" s="17"/>
      <c r="P7" s="27" t="s">
        <v>49</v>
      </c>
      <c r="R7" s="31">
        <v>4</v>
      </c>
      <c r="S7" s="25">
        <v>0.86</v>
      </c>
      <c r="U7" s="27" t="s">
        <v>27</v>
      </c>
      <c r="V7" s="30">
        <f>Simplificado!V7</f>
        <v>30</v>
      </c>
    </row>
    <row r="8" spans="2:22" ht="15.75" customHeight="1" x14ac:dyDescent="0.25">
      <c r="B8" s="85"/>
      <c r="C8" s="3" t="s">
        <v>52</v>
      </c>
      <c r="D8" s="48">
        <f>IFERROR(E8/$L$7,0)</f>
        <v>0</v>
      </c>
      <c r="E8" s="58">
        <f>L9</f>
        <v>0</v>
      </c>
      <c r="F8" s="90"/>
      <c r="H8" s="60" t="s">
        <v>11</v>
      </c>
      <c r="J8" s="18" t="s">
        <v>7</v>
      </c>
      <c r="K8" s="67"/>
      <c r="L8" s="70">
        <f>Simplificado!L8</f>
        <v>0</v>
      </c>
      <c r="M8" s="51"/>
      <c r="N8" s="17"/>
      <c r="P8" s="28"/>
      <c r="R8" s="31">
        <v>5</v>
      </c>
      <c r="S8" s="25">
        <v>0.83</v>
      </c>
      <c r="U8" s="27" t="s">
        <v>28</v>
      </c>
      <c r="V8" s="30">
        <f>Simplificado!V8</f>
        <v>70</v>
      </c>
    </row>
    <row r="9" spans="2:22" ht="15.75" customHeight="1" x14ac:dyDescent="0.25">
      <c r="B9" s="85"/>
      <c r="C9" s="3"/>
      <c r="D9" s="48"/>
      <c r="E9" s="58"/>
      <c r="F9" s="7"/>
      <c r="H9" s="79"/>
      <c r="I9" s="5"/>
      <c r="J9" s="18" t="s">
        <v>51</v>
      </c>
      <c r="K9" s="38"/>
      <c r="L9" s="68">
        <f>Simplificado!L9</f>
        <v>0</v>
      </c>
      <c r="M9" s="51"/>
      <c r="N9" s="17"/>
      <c r="R9" s="31">
        <v>6</v>
      </c>
      <c r="S9" s="25">
        <v>0.8</v>
      </c>
      <c r="U9" s="27" t="s">
        <v>48</v>
      </c>
      <c r="V9" s="30">
        <v>40</v>
      </c>
    </row>
    <row r="10" spans="2:22" ht="15.75" customHeight="1" x14ac:dyDescent="0.25">
      <c r="B10" s="85"/>
      <c r="F10" s="13" t="s">
        <v>12</v>
      </c>
      <c r="I10" s="5"/>
      <c r="J10" s="18"/>
      <c r="K10" s="67"/>
      <c r="L10" s="69"/>
      <c r="M10" s="51"/>
      <c r="N10" s="17"/>
      <c r="R10" s="31">
        <v>7</v>
      </c>
      <c r="S10" s="25">
        <v>0.76</v>
      </c>
      <c r="U10" s="28"/>
      <c r="V10" s="54"/>
    </row>
    <row r="11" spans="2:22" ht="15.75" customHeight="1" x14ac:dyDescent="0.25">
      <c r="B11" s="85"/>
      <c r="C11" s="86" t="str">
        <f>IF(H5=0,"-",IF(F6&gt;=-F4, "Parabéns! Você terá lucro ao realizar este pagamento.", "PARE! O seu cashback é menor que as taxas cobradas pelo aplicativo."))</f>
        <v>-</v>
      </c>
      <c r="D11" s="86"/>
      <c r="E11" s="86"/>
      <c r="F11" s="86"/>
      <c r="G11" s="86"/>
      <c r="J11" s="18" t="s">
        <v>40</v>
      </c>
      <c r="K11" s="67"/>
      <c r="L11" s="71">
        <f>Simplificado!L11</f>
        <v>0</v>
      </c>
      <c r="M11" s="51"/>
      <c r="N11" s="17"/>
      <c r="R11" s="31">
        <v>8</v>
      </c>
      <c r="S11" s="25">
        <v>0.73</v>
      </c>
    </row>
    <row r="12" spans="2:22" ht="15.75" customHeight="1" x14ac:dyDescent="0.25">
      <c r="B12" s="85"/>
      <c r="C12" s="86"/>
      <c r="D12" s="86"/>
      <c r="E12" s="86"/>
      <c r="F12" s="86"/>
      <c r="G12" s="86"/>
      <c r="J12" s="18" t="s">
        <v>23</v>
      </c>
      <c r="K12" s="67"/>
      <c r="L12" s="72">
        <f>Simplificado!L12</f>
        <v>0</v>
      </c>
      <c r="M12" s="52" t="s">
        <v>30</v>
      </c>
      <c r="N12" s="17"/>
      <c r="R12" s="31">
        <v>9</v>
      </c>
      <c r="S12" s="25">
        <v>0.7</v>
      </c>
    </row>
    <row r="13" spans="2:22" ht="15.75" customHeight="1" x14ac:dyDescent="0.25">
      <c r="G13" s="7"/>
      <c r="J13" s="18" t="s">
        <v>44</v>
      </c>
      <c r="K13" s="67"/>
      <c r="L13" s="68">
        <f>Simplificado!L13</f>
        <v>0</v>
      </c>
      <c r="M13" s="53">
        <f>IFERROR(VLOOKUP(L12,U4:V12,2,0),0)</f>
        <v>0</v>
      </c>
      <c r="R13" s="31">
        <v>10</v>
      </c>
      <c r="S13" s="25">
        <v>0.66</v>
      </c>
    </row>
    <row r="14" spans="2:22" ht="15.75" customHeight="1" x14ac:dyDescent="0.25">
      <c r="B14" s="85" t="s">
        <v>34</v>
      </c>
      <c r="C14" s="23" t="s">
        <v>32</v>
      </c>
      <c r="D14" s="6"/>
      <c r="F14" s="57">
        <f>IFERROR(IF(K4=P7,0,IF(L12=U8,IF(K4=P4,L7/L5*L6,IF(K4=P6,L7*0.25*(1+L11),L7/L5*L6*(1+L11)))/2,IF(K4=P4,L7/L5*L6,IF(K4=P6,L7*0.25*(1+L11),L7/L5*L6*(1+L11))))),0)</f>
        <v>0</v>
      </c>
      <c r="G14" s="7"/>
      <c r="J14" s="18"/>
      <c r="K14" s="67"/>
      <c r="L14" s="69"/>
      <c r="M14" s="50"/>
      <c r="N14" s="17"/>
      <c r="R14" s="31">
        <v>11</v>
      </c>
      <c r="S14" s="25">
        <v>0.63</v>
      </c>
    </row>
    <row r="15" spans="2:22" ht="15.75" customHeight="1" x14ac:dyDescent="0.25">
      <c r="B15" s="85"/>
      <c r="C15" s="23" t="s">
        <v>35</v>
      </c>
      <c r="D15" s="6"/>
      <c r="F15" s="55">
        <f>IFERROR(IF((-F4-E7)/(F14/1000)&lt;0,0,(-F4-E7)/(F14/1000)),0)</f>
        <v>0</v>
      </c>
      <c r="G15" s="7"/>
      <c r="J15" s="18" t="s">
        <v>13</v>
      </c>
      <c r="K15" s="67"/>
      <c r="L15" s="70">
        <f>Simplificado!L15</f>
        <v>1.1000000000000001</v>
      </c>
      <c r="M15" s="51" t="s">
        <v>15</v>
      </c>
      <c r="N15" s="17"/>
      <c r="R15" s="31">
        <v>12</v>
      </c>
      <c r="S15" s="25">
        <v>0.6</v>
      </c>
    </row>
    <row r="16" spans="2:22" ht="15.75" customHeight="1" x14ac:dyDescent="0.25">
      <c r="B16" s="85"/>
      <c r="F16" s="4"/>
      <c r="G16" s="7"/>
      <c r="J16" s="18" t="s">
        <v>14</v>
      </c>
      <c r="K16" s="67"/>
      <c r="L16" s="70">
        <f>Simplificado!L16</f>
        <v>0.13250000000000001</v>
      </c>
      <c r="M16" s="51"/>
      <c r="N16" s="17"/>
      <c r="R16" s="31">
        <v>13</v>
      </c>
      <c r="S16" s="25">
        <v>0.56000000000000005</v>
      </c>
    </row>
    <row r="17" spans="2:19" ht="15.75" customHeight="1" x14ac:dyDescent="0.25">
      <c r="B17" s="85"/>
      <c r="J17" s="18" t="s">
        <v>16</v>
      </c>
      <c r="K17" s="67"/>
      <c r="L17" s="73">
        <f>Simplificado!L17</f>
        <v>25</v>
      </c>
      <c r="M17" s="51"/>
      <c r="N17" s="17"/>
      <c r="R17" s="31">
        <v>14</v>
      </c>
      <c r="S17" s="25">
        <v>0.53</v>
      </c>
    </row>
    <row r="18" spans="2:19" ht="15.75" customHeight="1" x14ac:dyDescent="0.25">
      <c r="B18" s="85"/>
      <c r="C18" s="86" t="str">
        <f>IF(F14=0,"-",IF(L13&gt;=F15,"Parabéns! Você está gerando milhas com baixo custo.","PARE! O custo do seu milheiro é maior que o Valor de Venda informado."))</f>
        <v>-</v>
      </c>
      <c r="D18" s="86"/>
      <c r="E18" s="86"/>
      <c r="F18" s="86"/>
      <c r="G18" s="86"/>
      <c r="J18" s="19" t="s">
        <v>18</v>
      </c>
      <c r="K18" s="74"/>
      <c r="L18" s="75">
        <f>IFERROR(IF(L17&lt;31,VLOOKUP(L17,R$4:S$33,2,0),0),0)</f>
        <v>0.16</v>
      </c>
      <c r="M18" s="51"/>
      <c r="N18" s="17"/>
      <c r="R18" s="31">
        <v>15</v>
      </c>
      <c r="S18" s="25">
        <v>0.5</v>
      </c>
    </row>
    <row r="19" spans="2:19" ht="15.75" customHeight="1" x14ac:dyDescent="0.25">
      <c r="B19" s="85"/>
      <c r="C19" s="86"/>
      <c r="D19" s="86"/>
      <c r="E19" s="86"/>
      <c r="F19" s="86"/>
      <c r="G19" s="86"/>
      <c r="J19" s="19" t="s">
        <v>19</v>
      </c>
      <c r="K19" s="74"/>
      <c r="L19" s="75">
        <f>Simplificado!M19</f>
        <v>0.22500000000000001</v>
      </c>
      <c r="M19" s="51"/>
      <c r="R19" s="31">
        <v>16</v>
      </c>
      <c r="S19" s="25">
        <v>0.46</v>
      </c>
    </row>
    <row r="20" spans="2:19" ht="15.75" customHeight="1" x14ac:dyDescent="0.25">
      <c r="B20" s="15"/>
      <c r="R20" s="31">
        <v>17</v>
      </c>
      <c r="S20" s="25">
        <v>0.43</v>
      </c>
    </row>
    <row r="21" spans="2:19" ht="15.75" customHeight="1" x14ac:dyDescent="0.25">
      <c r="B21" s="12"/>
      <c r="R21" s="31">
        <v>18</v>
      </c>
      <c r="S21" s="25">
        <v>0.4</v>
      </c>
    </row>
    <row r="22" spans="2:19" ht="15.75" customHeight="1" x14ac:dyDescent="0.25">
      <c r="R22" s="31">
        <v>19</v>
      </c>
      <c r="S22" s="25">
        <v>0.36</v>
      </c>
    </row>
    <row r="23" spans="2:19" ht="15.75" customHeight="1" x14ac:dyDescent="0.25">
      <c r="R23" s="31">
        <v>20</v>
      </c>
      <c r="S23" s="25">
        <v>0.33</v>
      </c>
    </row>
    <row r="24" spans="2:19" ht="15.75" customHeight="1" x14ac:dyDescent="0.25">
      <c r="R24" s="31">
        <v>21</v>
      </c>
      <c r="S24" s="25">
        <v>0.3</v>
      </c>
    </row>
    <row r="25" spans="2:19" x14ac:dyDescent="0.25">
      <c r="R25" s="31">
        <v>22</v>
      </c>
      <c r="S25" s="25">
        <v>0.26</v>
      </c>
    </row>
    <row r="26" spans="2:19" x14ac:dyDescent="0.25">
      <c r="R26" s="31">
        <v>23</v>
      </c>
      <c r="S26" s="25">
        <v>0.23</v>
      </c>
    </row>
    <row r="27" spans="2:19" x14ac:dyDescent="0.25">
      <c r="R27" s="31">
        <v>24</v>
      </c>
      <c r="S27" s="25">
        <v>0.2</v>
      </c>
    </row>
    <row r="28" spans="2:19" x14ac:dyDescent="0.25">
      <c r="R28" s="31">
        <v>25</v>
      </c>
      <c r="S28" s="25">
        <v>0.16</v>
      </c>
    </row>
    <row r="29" spans="2:19" x14ac:dyDescent="0.25">
      <c r="R29" s="31">
        <v>26</v>
      </c>
      <c r="S29" s="25">
        <v>0.13</v>
      </c>
    </row>
    <row r="30" spans="2:19" x14ac:dyDescent="0.25">
      <c r="R30" s="31">
        <v>27</v>
      </c>
      <c r="S30" s="25">
        <v>0.1</v>
      </c>
    </row>
    <row r="31" spans="2:19" x14ac:dyDescent="0.25">
      <c r="R31" s="31">
        <v>28</v>
      </c>
      <c r="S31" s="25">
        <v>0.06</v>
      </c>
    </row>
    <row r="32" spans="2:19" x14ac:dyDescent="0.25">
      <c r="R32" s="31">
        <v>29</v>
      </c>
      <c r="S32" s="25">
        <v>0.03</v>
      </c>
    </row>
    <row r="33" spans="18:19" x14ac:dyDescent="0.25">
      <c r="R33" s="32">
        <v>30</v>
      </c>
      <c r="S33" s="26">
        <v>0</v>
      </c>
    </row>
  </sheetData>
  <sheetProtection algorithmName="SHA-512" hashValue="frpGUDw/YhJNVd1O23RPdkl7eEa1qdMOUq0O+gMueG4MxUNieqfJAvmo5G3gl/ViyMDyq60cuqCgpPwS2w/vbA==" saltValue="SekoZ4g1JNuWoVDt2k/7qg==" spinCount="100000" sheet="1" objects="1" scenarios="1" selectLockedCells="1" selectUnlockedCells="1"/>
  <mergeCells count="8">
    <mergeCell ref="B4:B12"/>
    <mergeCell ref="B14:B19"/>
    <mergeCell ref="R2:S2"/>
    <mergeCell ref="C18:G19"/>
    <mergeCell ref="K4:L4"/>
    <mergeCell ref="E2:I2"/>
    <mergeCell ref="C11:G12"/>
    <mergeCell ref="F6:F8"/>
  </mergeCells>
  <conditionalFormatting sqref="C11 C18">
    <cfRule type="containsText" dxfId="5" priority="3" operator="containsText" text="Parabéns!">
      <formula>NOT(ISERROR(SEARCH("Parabéns!",C11)))</formula>
    </cfRule>
    <cfRule type="containsText" dxfId="4" priority="4" operator="containsText" text="PARE!">
      <formula>NOT(ISERROR(SEARCH("PARE!",C11)))</formula>
    </cfRule>
  </conditionalFormatting>
  <conditionalFormatting sqref="F15">
    <cfRule type="cellIs" dxfId="3" priority="7" operator="lessThan">
      <formula>$L$13</formula>
    </cfRule>
    <cfRule type="cellIs" dxfId="2" priority="8" operator="greaterThan">
      <formula>$L$13</formula>
    </cfRule>
  </conditionalFormatting>
  <conditionalFormatting sqref="H5">
    <cfRule type="cellIs" dxfId="1" priority="5" operator="lessThan">
      <formula>0</formula>
    </cfRule>
    <cfRule type="cellIs" dxfId="0" priority="6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r:id="rId1"/>
  <ignoredErrors>
    <ignoredError sqref="D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Simplificado</vt:lpstr>
      <vt:lpstr>Detalhado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Teixeira Lima</dc:creator>
  <cp:lastModifiedBy>Leonardo Teixeira Lima</cp:lastModifiedBy>
  <dcterms:created xsi:type="dcterms:W3CDTF">2022-06-22T00:01:01Z</dcterms:created>
  <dcterms:modified xsi:type="dcterms:W3CDTF">2023-08-10T17:20:48Z</dcterms:modified>
</cp:coreProperties>
</file>