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75" windowWidth="27315" windowHeight="1177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D12" i="1" l="1"/>
  <c r="E12" i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D42" i="1"/>
  <c r="O36" i="1"/>
  <c r="N36" i="1"/>
  <c r="M36" i="1"/>
  <c r="L36" i="1"/>
  <c r="K36" i="1"/>
  <c r="J36" i="1"/>
  <c r="I36" i="1"/>
  <c r="H36" i="1"/>
  <c r="G36" i="1"/>
  <c r="F36" i="1"/>
  <c r="E36" i="1"/>
  <c r="E16" i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D10" i="1"/>
  <c r="E9" i="1"/>
  <c r="F9" i="1" s="1"/>
  <c r="G9" i="1" s="1"/>
  <c r="H9" i="1" s="1"/>
  <c r="I9" i="1" s="1"/>
  <c r="J9" i="1" s="1"/>
  <c r="K9" i="1" s="1"/>
  <c r="L9" i="1" s="1"/>
  <c r="M9" i="1" s="1"/>
  <c r="N9" i="1" s="1"/>
  <c r="O9" i="1" s="1"/>
  <c r="F8" i="1"/>
  <c r="G8" i="1" s="1"/>
  <c r="E8" i="1"/>
  <c r="E7" i="1"/>
  <c r="E6" i="1"/>
  <c r="F6" i="1" s="1"/>
  <c r="D22" i="1"/>
  <c r="D24" i="1" l="1"/>
  <c r="E10" i="1"/>
  <c r="E37" i="1"/>
  <c r="E11" i="1" s="1"/>
  <c r="F37" i="1"/>
  <c r="G6" i="1"/>
  <c r="H8" i="1"/>
  <c r="G10" i="1"/>
  <c r="F10" i="1"/>
  <c r="F7" i="1"/>
  <c r="F11" i="1" l="1"/>
  <c r="E17" i="1"/>
  <c r="E18" i="1" s="1"/>
  <c r="H10" i="1"/>
  <c r="I8" i="1"/>
  <c r="G37" i="1"/>
  <c r="G11" i="1" s="1"/>
  <c r="H6" i="1"/>
  <c r="G7" i="1"/>
  <c r="F17" i="1"/>
  <c r="F18" i="1" s="1"/>
  <c r="H7" i="1" l="1"/>
  <c r="G17" i="1"/>
  <c r="G18" i="1" s="1"/>
  <c r="H37" i="1"/>
  <c r="H11" i="1" s="1"/>
  <c r="I6" i="1"/>
  <c r="I10" i="1"/>
  <c r="J8" i="1"/>
  <c r="J6" i="1" l="1"/>
  <c r="I37" i="1"/>
  <c r="I11" i="1" s="1"/>
  <c r="H17" i="1"/>
  <c r="H18" i="1" s="1"/>
  <c r="I7" i="1"/>
  <c r="K8" i="1"/>
  <c r="J10" i="1"/>
  <c r="L8" i="1" l="1"/>
  <c r="K10" i="1"/>
  <c r="I17" i="1"/>
  <c r="I18" i="1" s="1"/>
  <c r="J7" i="1"/>
  <c r="J37" i="1"/>
  <c r="J11" i="1" s="1"/>
  <c r="K6" i="1"/>
  <c r="L6" i="1" l="1"/>
  <c r="K37" i="1"/>
  <c r="K11" i="1" s="1"/>
  <c r="J17" i="1"/>
  <c r="J18" i="1" s="1"/>
  <c r="K7" i="1"/>
  <c r="M8" i="1"/>
  <c r="L10" i="1"/>
  <c r="K17" i="1" l="1"/>
  <c r="K18" i="1" s="1"/>
  <c r="L7" i="1"/>
  <c r="N8" i="1"/>
  <c r="M10" i="1"/>
  <c r="M6" i="1"/>
  <c r="L37" i="1"/>
  <c r="L11" i="1" s="1"/>
  <c r="M37" i="1" l="1"/>
  <c r="M11" i="1" s="1"/>
  <c r="N6" i="1"/>
  <c r="M7" i="1"/>
  <c r="L17" i="1"/>
  <c r="L18" i="1" s="1"/>
  <c r="N10" i="1"/>
  <c r="O8" i="1"/>
  <c r="O10" i="1" s="1"/>
  <c r="N37" i="1" l="1"/>
  <c r="N11" i="1" s="1"/>
  <c r="O6" i="1"/>
  <c r="O37" i="1" s="1"/>
  <c r="M17" i="1"/>
  <c r="M18" i="1" s="1"/>
  <c r="N7" i="1"/>
  <c r="O11" i="1" l="1"/>
  <c r="N17" i="1"/>
  <c r="N18" i="1" s="1"/>
  <c r="O7" i="1"/>
  <c r="O17" i="1" l="1"/>
  <c r="O18" i="1" s="1"/>
  <c r="D28" i="1" s="1"/>
  <c r="D29" i="1" s="1"/>
  <c r="D30" i="1" l="1"/>
</calcChain>
</file>

<file path=xl/sharedStrings.xml><?xml version="1.0" encoding="utf-8"?>
<sst xmlns="http://schemas.openxmlformats.org/spreadsheetml/2006/main" count="49" uniqueCount="48">
  <si>
    <t>Empresa</t>
  </si>
  <si>
    <t>Inputs</t>
  </si>
  <si>
    <t>Ano - 2</t>
  </si>
  <si>
    <t>Ano - 1</t>
  </si>
  <si>
    <t>Ano 0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</si>
  <si>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</si>
  <si>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</si>
  <si>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</si>
  <si>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</si>
  <si>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</si>
  <si>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</si>
  <si>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</si>
  <si>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</si>
  <si>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</si>
  <si>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</si>
  <si>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Perpetuidade</t>
  </si>
  <si>
    <t>Receita</t>
  </si>
  <si>
    <t>Lucro Lìquido</t>
  </si>
  <si>
    <t>CAPEX</t>
  </si>
  <si>
    <t>Depreciação</t>
  </si>
  <si>
    <t>Investimento Líquido x  EC</t>
  </si>
  <si>
    <t>Var Capital de Giro * EC 48% receita</t>
  </si>
  <si>
    <t>Variação de provisões</t>
  </si>
  <si>
    <t>Variação de Capital</t>
  </si>
  <si>
    <t>Partes Estatutárias</t>
  </si>
  <si>
    <t>Fluxo de Caixa Livre ao acionista</t>
  </si>
  <si>
    <t>Fluxo de Caixa Livre ao acionista descontado</t>
  </si>
  <si>
    <t>Preço da ação hoje</t>
  </si>
  <si>
    <t>Quantidade de ações</t>
  </si>
  <si>
    <t>Valor de Mercado</t>
  </si>
  <si>
    <t>Valor Total das dívidas</t>
  </si>
  <si>
    <t>EC</t>
  </si>
  <si>
    <t>Valor de Mercado justo calculado</t>
  </si>
  <si>
    <t>Preço justo da ação</t>
  </si>
  <si>
    <t>Potencial Upside x Downside</t>
  </si>
  <si>
    <t>Dados para a projeção</t>
  </si>
  <si>
    <t>Crescimento da Receita</t>
  </si>
  <si>
    <t>Crescimento do Lucro</t>
  </si>
  <si>
    <t>Estrutura de Capital</t>
  </si>
  <si>
    <t>Capital de Giro</t>
  </si>
  <si>
    <t>Variação de investimentos</t>
  </si>
  <si>
    <t>Variação de depreciação</t>
  </si>
  <si>
    <t>Variação de partes estatutárias</t>
  </si>
  <si>
    <t>Taxa de desconto para o acionista</t>
  </si>
  <si>
    <t>Taxa Livre de Risco</t>
  </si>
  <si>
    <t>Prêmio de Risco</t>
  </si>
  <si>
    <t>Beta</t>
  </si>
  <si>
    <t>bbse3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</si>
</sst>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&quot;\ * #,##0.000_-;\-&quot;R$&quot;\ * #,##0.000_-;_-&quot;R$&quot;\ * &quot;-&quot;??_-;_-@_-"/>
    <numFmt numFmtId="165" formatCode="_-&quot;R$&quot;\ * #,##0.000_-;\-&quot;R$&quot;\ * #,##0.000_-;_-&quot;R$&quot;\ * &quot;-&quot;?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2" borderId="0" xfId="0" applyFont="1" applyFill="1"/>
    <xf numFmtId="44" fontId="2" fillId="2" borderId="0" xfId="1" applyFont="1" applyFill="1"/>
    <xf numFmtId="164" fontId="2" fillId="2" borderId="0" xfId="1" applyNumberFormat="1" applyFont="1" applyFill="1"/>
    <xf numFmtId="0" fontId="2" fillId="3" borderId="0" xfId="0" applyFont="1" applyFill="1"/>
    <xf numFmtId="165" fontId="2" fillId="3" borderId="0" xfId="0" applyNumberFormat="1" applyFont="1" applyFill="1"/>
    <xf numFmtId="44" fontId="2" fillId="3" borderId="0" xfId="1" applyFont="1" applyFill="1"/>
    <xf numFmtId="0" fontId="2" fillId="4" borderId="0" xfId="0" applyFont="1" applyFill="1"/>
    <xf numFmtId="44" fontId="2" fillId="4" borderId="0" xfId="1" applyFont="1" applyFill="1"/>
    <xf numFmtId="10" fontId="2" fillId="4" borderId="0" xfId="2" applyNumberFormat="1" applyFont="1" applyFill="1"/>
    <xf numFmtId="44" fontId="2" fillId="4" borderId="0" xfId="0" applyNumberFormat="1" applyFont="1" applyFill="1"/>
    <xf numFmtId="0" fontId="2" fillId="5" borderId="0" xfId="0" applyFont="1" applyFill="1"/>
    <xf numFmtId="9" fontId="2" fillId="5" borderId="0" xfId="0" applyNumberFormat="1" applyFont="1" applyFill="1"/>
    <xf numFmtId="10" fontId="2" fillId="5" borderId="0" xfId="0" applyNumberFormat="1" applyFont="1" applyFill="1"/>
    <xf numFmtId="44" fontId="2" fillId="5" borderId="0" xfId="1" applyFont="1" applyFill="1"/>
    <xf numFmtId="10" fontId="2" fillId="5" borderId="0" xfId="2" applyNumberFormat="1" applyFont="1" applyFill="1"/>
    <xf numFmtId="0" fontId="2" fillId="6" borderId="0" xfId="0" applyFont="1" applyFill="1"/>
    <xf numFmtId="10" fontId="2" fillId="6" borderId="0" xfId="0" applyNumberFormat="1" applyFont="1" applyFill="1"/>
    <xf numFmtId="0" fontId="0" fillId="2" borderId="0" xfId="0" applyFill="1"/>
    <xf numFmtId="44" fontId="2" fillId="2" borderId="0" xfId="0" applyNumberFormat="1" applyFont="1" applyFill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volatileDependencies.xml><?xml version="1.0" encoding="utf-8"?>
<volTypes xmlns="http://schemas.openxmlformats.org/spreadsheetml/2006/main">
  <volType type="realTimeData">
    <main first="rtdsrv.9d208cbd95e5427aa967195f47a34444">
      <tp>
        <v>27.75</v>
        <stp/>
        <stp>PrecoUltimo</stp>
        <stp>bbse3</stp>
        <tr r="D22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8"/>
  <sheetViews>
    <sheetView tabSelected="1" topLeftCell="G1" workbookViewId="0">
      <selection sqref="A1:O1048576"/>
    </sheetView>
  </sheetViews>
  <sheetFormatPr defaultRowHeight="15" x14ac:dyDescent="0.25"/>
  <cols>
    <col min="1" max="1" width="43.5703125" customWidth="1"/>
    <col min="2" max="2" width="18.85546875" hidden="1" customWidth="1"/>
    <col min="3" max="3" width="24.140625" hidden="1" customWidth="1"/>
    <col min="4" max="14" width="23.28515625" bestFit="1" customWidth="1"/>
    <col min="15" max="15" width="26.28515625" style="19" bestFit="1" customWidth="1"/>
    <col min="16" max="16" width="18.5703125" style="19" customWidth="1"/>
  </cols>
  <sheetData>
    <row r="3" spans="1:20" ht="18.75" x14ac:dyDescent="0.3">
      <c r="A3" s="1" t="s">
        <v>0</v>
      </c>
      <c r="B3" s="1"/>
      <c r="C3" s="1"/>
      <c r="D3" s="1" t="s">
        <v>47</v>
      </c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1"/>
      <c r="R3" s="1"/>
      <c r="S3" s="1"/>
      <c r="T3" s="1"/>
    </row>
    <row r="4" spans="1:20" ht="18.75" x14ac:dyDescent="0.3">
      <c r="A4" s="1"/>
      <c r="B4" s="1"/>
      <c r="C4" s="1"/>
      <c r="D4" s="1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">
        <v>8</v>
      </c>
      <c r="M4" s="1">
        <v>9</v>
      </c>
      <c r="N4" s="1">
        <v>10</v>
      </c>
      <c r="O4" s="2">
        <v>10</v>
      </c>
      <c r="P4" s="2"/>
      <c r="Q4" s="1"/>
      <c r="R4" s="1"/>
      <c r="S4" s="1"/>
      <c r="T4" s="1"/>
    </row>
    <row r="5" spans="1:20" ht="18.75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/>
      <c r="Q5" s="2"/>
      <c r="R5" s="2"/>
      <c r="S5" s="2"/>
      <c r="T5" s="2"/>
    </row>
    <row r="6" spans="1:20" ht="18.75" x14ac:dyDescent="0.3">
      <c r="A6" s="2" t="s">
        <v>16</v>
      </c>
      <c r="B6" s="2"/>
      <c r="C6" s="3">
        <v>3928095</v>
      </c>
      <c r="D6" s="3">
        <v>5238053</v>
      </c>
      <c r="E6" s="3">
        <f>D6*(1+E34)</f>
        <v>5080911.41</v>
      </c>
      <c r="F6" s="3">
        <f t="shared" ref="F6:O7" si="0">E6*(1+F34)</f>
        <v>5411170.6516499994</v>
      </c>
      <c r="G6" s="3">
        <f t="shared" si="0"/>
        <v>5762896.7440072494</v>
      </c>
      <c r="H6" s="3">
        <f t="shared" si="0"/>
        <v>6137485.0323677203</v>
      </c>
      <c r="I6" s="3">
        <f t="shared" si="0"/>
        <v>6536421.5594716221</v>
      </c>
      <c r="J6" s="3">
        <f t="shared" si="0"/>
        <v>6961288.9608372776</v>
      </c>
      <c r="K6" s="3">
        <f t="shared" si="0"/>
        <v>7413772.7432917003</v>
      </c>
      <c r="L6" s="3">
        <f t="shared" si="0"/>
        <v>7895667.9716056604</v>
      </c>
      <c r="M6" s="3">
        <f t="shared" si="0"/>
        <v>8408886.3897600286</v>
      </c>
      <c r="N6" s="3">
        <f t="shared" si="0"/>
        <v>8955464.0050944295</v>
      </c>
      <c r="O6" s="3">
        <f t="shared" si="0"/>
        <v>9537569.165425567</v>
      </c>
      <c r="P6" s="2"/>
      <c r="Q6" s="2"/>
      <c r="R6" s="2"/>
      <c r="S6" s="2"/>
      <c r="T6" s="2"/>
    </row>
    <row r="7" spans="1:20" ht="18.75" x14ac:dyDescent="0.3">
      <c r="A7" s="2" t="s">
        <v>17</v>
      </c>
      <c r="B7" s="2"/>
      <c r="C7" s="2"/>
      <c r="D7" s="3">
        <v>3918563</v>
      </c>
      <c r="E7" s="3">
        <f>D7*(1+E35)</f>
        <v>3801006.11</v>
      </c>
      <c r="F7" s="3">
        <f t="shared" si="0"/>
        <v>4048071.5071499995</v>
      </c>
      <c r="G7" s="3">
        <f t="shared" si="0"/>
        <v>4311196.1551147494</v>
      </c>
      <c r="H7" s="3">
        <f t="shared" si="0"/>
        <v>4591423.9051972078</v>
      </c>
      <c r="I7" s="3">
        <f t="shared" si="0"/>
        <v>4889866.4590350259</v>
      </c>
      <c r="J7" s="3">
        <f t="shared" si="0"/>
        <v>5207707.7788723027</v>
      </c>
      <c r="K7" s="3">
        <f t="shared" si="0"/>
        <v>5546208.7844990017</v>
      </c>
      <c r="L7" s="3">
        <f t="shared" si="0"/>
        <v>5906712.3554914361</v>
      </c>
      <c r="M7" s="3">
        <f t="shared" si="0"/>
        <v>6290648.6585983792</v>
      </c>
      <c r="N7" s="3">
        <f t="shared" si="0"/>
        <v>6699540.8214072734</v>
      </c>
      <c r="O7" s="3">
        <f t="shared" si="0"/>
        <v>7135010.9747987455</v>
      </c>
      <c r="P7" s="2"/>
      <c r="Q7" s="2"/>
      <c r="R7" s="2"/>
      <c r="S7" s="2"/>
      <c r="T7" s="2"/>
    </row>
    <row r="8" spans="1:20" ht="18.75" x14ac:dyDescent="0.3">
      <c r="A8" s="2" t="s">
        <v>18</v>
      </c>
      <c r="B8" s="2"/>
      <c r="C8" s="2"/>
      <c r="D8" s="3"/>
      <c r="E8" s="3">
        <f t="shared" ref="E8:O9" si="1">D8*(1+E38)</f>
        <v>0</v>
      </c>
      <c r="F8" s="3">
        <f t="shared" si="1"/>
        <v>0</v>
      </c>
      <c r="G8" s="3">
        <f t="shared" si="1"/>
        <v>0</v>
      </c>
      <c r="H8" s="3">
        <f t="shared" si="1"/>
        <v>0</v>
      </c>
      <c r="I8" s="3">
        <f t="shared" si="1"/>
        <v>0</v>
      </c>
      <c r="J8" s="3">
        <f t="shared" si="1"/>
        <v>0</v>
      </c>
      <c r="K8" s="3">
        <f t="shared" si="1"/>
        <v>0</v>
      </c>
      <c r="L8" s="3">
        <f t="shared" si="1"/>
        <v>0</v>
      </c>
      <c r="M8" s="3">
        <f t="shared" si="1"/>
        <v>0</v>
      </c>
      <c r="N8" s="3">
        <f t="shared" si="1"/>
        <v>0</v>
      </c>
      <c r="O8" s="3">
        <f t="shared" si="1"/>
        <v>0</v>
      </c>
      <c r="P8" s="2"/>
      <c r="Q8" s="2"/>
      <c r="R8" s="2"/>
      <c r="S8" s="2"/>
      <c r="T8" s="2"/>
    </row>
    <row r="9" spans="1:20" ht="18.75" x14ac:dyDescent="0.3">
      <c r="A9" s="2" t="s">
        <v>19</v>
      </c>
      <c r="B9" s="2"/>
      <c r="C9" s="2"/>
      <c r="D9" s="3"/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  <c r="J9" s="3">
        <f t="shared" si="1"/>
        <v>0</v>
      </c>
      <c r="K9" s="3">
        <f t="shared" si="1"/>
        <v>0</v>
      </c>
      <c r="L9" s="3">
        <f t="shared" si="1"/>
        <v>0</v>
      </c>
      <c r="M9" s="3">
        <f t="shared" si="1"/>
        <v>0</v>
      </c>
      <c r="N9" s="3">
        <f t="shared" si="1"/>
        <v>0</v>
      </c>
      <c r="O9" s="3">
        <f t="shared" si="1"/>
        <v>0</v>
      </c>
      <c r="P9" s="2"/>
      <c r="Q9" s="2"/>
      <c r="R9" s="2"/>
      <c r="S9" s="2"/>
      <c r="T9" s="2"/>
    </row>
    <row r="10" spans="1:20" ht="18.75" x14ac:dyDescent="0.3">
      <c r="A10" s="2" t="s">
        <v>20</v>
      </c>
      <c r="B10" s="2"/>
      <c r="C10" s="2"/>
      <c r="D10" s="4">
        <f>(D8-D9)*$D$26</f>
        <v>0</v>
      </c>
      <c r="E10" s="4">
        <f t="shared" ref="E10:O10" si="2">(E8-E9)*$D$26</f>
        <v>0</v>
      </c>
      <c r="F10" s="4">
        <f t="shared" si="2"/>
        <v>0</v>
      </c>
      <c r="G10" s="4">
        <f t="shared" si="2"/>
        <v>0</v>
      </c>
      <c r="H10" s="4">
        <f t="shared" si="2"/>
        <v>0</v>
      </c>
      <c r="I10" s="4">
        <f t="shared" si="2"/>
        <v>0</v>
      </c>
      <c r="J10" s="4">
        <f t="shared" si="2"/>
        <v>0</v>
      </c>
      <c r="K10" s="4">
        <f t="shared" si="2"/>
        <v>0</v>
      </c>
      <c r="L10" s="4">
        <f t="shared" si="2"/>
        <v>0</v>
      </c>
      <c r="M10" s="4">
        <f t="shared" si="2"/>
        <v>0</v>
      </c>
      <c r="N10" s="4">
        <f t="shared" si="2"/>
        <v>0</v>
      </c>
      <c r="O10" s="4">
        <f t="shared" si="2"/>
        <v>0</v>
      </c>
      <c r="P10" s="2"/>
      <c r="Q10" s="2"/>
      <c r="R10" s="2"/>
      <c r="S10" s="2"/>
      <c r="T10" s="2"/>
    </row>
    <row r="11" spans="1:20" ht="18.75" x14ac:dyDescent="0.3">
      <c r="A11" s="2" t="s">
        <v>21</v>
      </c>
      <c r="B11" s="2"/>
      <c r="C11" s="3"/>
      <c r="D11" s="3"/>
      <c r="E11" s="3">
        <f t="shared" ref="E11:O11" si="3">E37-D37</f>
        <v>1626979.4767999998</v>
      </c>
      <c r="F11" s="3">
        <f t="shared" si="3"/>
        <v>158524.43599199969</v>
      </c>
      <c r="G11" s="3">
        <f t="shared" si="3"/>
        <v>168828.52433148026</v>
      </c>
      <c r="H11" s="3">
        <f t="shared" si="3"/>
        <v>179802.37841302576</v>
      </c>
      <c r="I11" s="3">
        <f t="shared" si="3"/>
        <v>191489.53300987277</v>
      </c>
      <c r="J11" s="3">
        <f t="shared" si="3"/>
        <v>203936.35265551461</v>
      </c>
      <c r="K11" s="3">
        <f t="shared" si="3"/>
        <v>217192.215578123</v>
      </c>
      <c r="L11" s="3">
        <f t="shared" si="3"/>
        <v>231309.70959070092</v>
      </c>
      <c r="M11" s="3">
        <f t="shared" si="3"/>
        <v>246344.84071409656</v>
      </c>
      <c r="N11" s="3">
        <f t="shared" si="3"/>
        <v>262357.25536051253</v>
      </c>
      <c r="O11" s="3">
        <f t="shared" si="3"/>
        <v>279410.47695894632</v>
      </c>
      <c r="P11" s="2"/>
      <c r="Q11" s="2"/>
      <c r="R11" s="2"/>
      <c r="S11" s="2"/>
      <c r="T11" s="2"/>
    </row>
    <row r="12" spans="1:20" ht="18.75" x14ac:dyDescent="0.3">
      <c r="A12" s="2" t="s">
        <v>22</v>
      </c>
      <c r="B12" s="2"/>
      <c r="C12" s="2"/>
      <c r="D12" s="3">
        <f>-2612-25000</f>
        <v>-27612</v>
      </c>
      <c r="E12" s="20">
        <f>D12*1.06</f>
        <v>-29268.720000000001</v>
      </c>
      <c r="F12" s="20">
        <f t="shared" ref="F12:O12" si="4">E12*1.06</f>
        <v>-31024.843200000003</v>
      </c>
      <c r="G12" s="20">
        <f t="shared" si="4"/>
        <v>-32886.333792000005</v>
      </c>
      <c r="H12" s="20">
        <f t="shared" si="4"/>
        <v>-34859.513819520005</v>
      </c>
      <c r="I12" s="20">
        <f t="shared" si="4"/>
        <v>-36951.084648691205</v>
      </c>
      <c r="J12" s="20">
        <f t="shared" si="4"/>
        <v>-39168.149727612683</v>
      </c>
      <c r="K12" s="20">
        <f t="shared" si="4"/>
        <v>-41518.238711269449</v>
      </c>
      <c r="L12" s="20">
        <f t="shared" si="4"/>
        <v>-44009.333033945615</v>
      </c>
      <c r="M12" s="20">
        <f t="shared" si="4"/>
        <v>-46649.893015982358</v>
      </c>
      <c r="N12" s="20">
        <f t="shared" si="4"/>
        <v>-49448.886596941302</v>
      </c>
      <c r="O12" s="20">
        <f t="shared" si="4"/>
        <v>-52415.819792757786</v>
      </c>
      <c r="P12" s="2"/>
      <c r="Q12" s="2"/>
      <c r="R12" s="2"/>
      <c r="S12" s="2"/>
      <c r="T12" s="2"/>
    </row>
    <row r="13" spans="1:20" ht="18.75" x14ac:dyDescent="0.3">
      <c r="A13" s="2" t="s">
        <v>23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8.75" x14ac:dyDescent="0.3">
      <c r="A14" s="2"/>
      <c r="B14" s="2"/>
      <c r="C14" s="2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8.7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8.75" x14ac:dyDescent="0.3">
      <c r="A16" s="2" t="s">
        <v>24</v>
      </c>
      <c r="B16" s="2"/>
      <c r="C16" s="2"/>
      <c r="D16" s="3">
        <v>0</v>
      </c>
      <c r="E16" s="3">
        <f>D16*(1+E41)</f>
        <v>0</v>
      </c>
      <c r="F16" s="3">
        <f t="shared" ref="F16:O16" si="5">E16*(1+F41)</f>
        <v>0</v>
      </c>
      <c r="G16" s="3">
        <f t="shared" si="5"/>
        <v>0</v>
      </c>
      <c r="H16" s="3">
        <f t="shared" si="5"/>
        <v>0</v>
      </c>
      <c r="I16" s="3">
        <f t="shared" si="5"/>
        <v>0</v>
      </c>
      <c r="J16" s="3">
        <f t="shared" si="5"/>
        <v>0</v>
      </c>
      <c r="K16" s="3">
        <f t="shared" si="5"/>
        <v>0</v>
      </c>
      <c r="L16" s="3">
        <f t="shared" si="5"/>
        <v>0</v>
      </c>
      <c r="M16" s="3">
        <f t="shared" si="5"/>
        <v>0</v>
      </c>
      <c r="N16" s="3">
        <f t="shared" si="5"/>
        <v>0</v>
      </c>
      <c r="O16" s="3">
        <f t="shared" si="5"/>
        <v>0</v>
      </c>
      <c r="P16" s="2"/>
      <c r="Q16" s="2"/>
      <c r="R16" s="2"/>
      <c r="S16" s="2"/>
      <c r="T16" s="2"/>
    </row>
    <row r="17" spans="1:20" ht="18.75" x14ac:dyDescent="0.3">
      <c r="A17" s="5" t="s">
        <v>25</v>
      </c>
      <c r="B17" s="5"/>
      <c r="C17" s="5"/>
      <c r="D17" s="6"/>
      <c r="E17" s="6">
        <f>E7-E10-E11+E16</f>
        <v>2174026.6332</v>
      </c>
      <c r="F17" s="6">
        <f t="shared" ref="F17:N17" si="6">F7-F10-F11+F16</f>
        <v>3889547.0711579998</v>
      </c>
      <c r="G17" s="6">
        <f t="shared" si="6"/>
        <v>4142367.6307832692</v>
      </c>
      <c r="H17" s="6">
        <f t="shared" si="6"/>
        <v>4411621.5267841816</v>
      </c>
      <c r="I17" s="6">
        <f t="shared" si="6"/>
        <v>4698376.9260251531</v>
      </c>
      <c r="J17" s="6">
        <f t="shared" si="6"/>
        <v>5003771.4262167886</v>
      </c>
      <c r="K17" s="6">
        <f t="shared" si="6"/>
        <v>5329016.5689208787</v>
      </c>
      <c r="L17" s="6">
        <f t="shared" si="6"/>
        <v>5675402.6459007356</v>
      </c>
      <c r="M17" s="6">
        <f t="shared" si="6"/>
        <v>6044303.8178842831</v>
      </c>
      <c r="N17" s="6">
        <f t="shared" si="6"/>
        <v>6437183.5660467613</v>
      </c>
      <c r="O17" s="6">
        <f>(O7-O10-O11+O16)/(D42-O35)</f>
        <v>89033772.699218154</v>
      </c>
      <c r="P17" s="5"/>
      <c r="Q17" s="5"/>
      <c r="R17" s="5"/>
      <c r="S17" s="5"/>
      <c r="T17" s="5"/>
    </row>
    <row r="18" spans="1:20" ht="18.75" x14ac:dyDescent="0.3">
      <c r="A18" s="5" t="s">
        <v>26</v>
      </c>
      <c r="B18" s="5"/>
      <c r="C18" s="5"/>
      <c r="D18" s="5"/>
      <c r="E18" s="7">
        <f>E17/(1+$D$42)^E4</f>
        <v>1903701.0798598952</v>
      </c>
      <c r="F18" s="7">
        <f t="shared" ref="F18:O18" si="7">F17/(1+$D$42)^F4</f>
        <v>2982406.4083642857</v>
      </c>
      <c r="G18" s="7">
        <f t="shared" si="7"/>
        <v>2781315.9587635407</v>
      </c>
      <c r="H18" s="7">
        <f t="shared" si="7"/>
        <v>2593784.1471831622</v>
      </c>
      <c r="I18" s="7">
        <f t="shared" si="7"/>
        <v>2418896.7747373627</v>
      </c>
      <c r="J18" s="7">
        <f t="shared" si="7"/>
        <v>2255801.2829205701</v>
      </c>
      <c r="K18" s="7">
        <f t="shared" si="7"/>
        <v>2103702.5974697084</v>
      </c>
      <c r="L18" s="7">
        <f t="shared" si="7"/>
        <v>1961859.2524564271</v>
      </c>
      <c r="M18" s="7">
        <f t="shared" si="7"/>
        <v>1829579.7757146191</v>
      </c>
      <c r="N18" s="7">
        <f t="shared" si="7"/>
        <v>1706219.3179825475</v>
      </c>
      <c r="O18" s="7">
        <f t="shared" si="7"/>
        <v>23599007.450018343</v>
      </c>
      <c r="P18" s="5"/>
      <c r="Q18" s="5"/>
      <c r="R18" s="5"/>
      <c r="S18" s="5"/>
      <c r="T18" s="5"/>
    </row>
    <row r="19" spans="1:20" ht="18.7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  <c r="P19" s="2"/>
      <c r="Q19" s="1"/>
      <c r="R19" s="1"/>
      <c r="S19" s="1"/>
      <c r="T19" s="1"/>
    </row>
    <row r="20" spans="1:20" ht="18.7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"/>
      <c r="Q20" s="1"/>
      <c r="R20" s="1"/>
      <c r="S20" s="1"/>
      <c r="T20" s="1"/>
    </row>
    <row r="21" spans="1:20" ht="18.7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2"/>
      <c r="Q21" s="1"/>
      <c r="R21" s="1"/>
      <c r="S21" s="1"/>
      <c r="T21" s="1"/>
    </row>
    <row r="22" spans="1:20" ht="18.75" x14ac:dyDescent="0.3">
      <c r="A22" s="8" t="s">
        <v>27</v>
      </c>
      <c r="B22" s="8"/>
      <c r="C22" s="8"/>
      <c r="D22" s="8">
        <f>_xll.GI.PrecoUltimo("bbse3")</f>
        <v>27.75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2"/>
      <c r="Q22" s="1"/>
      <c r="R22" s="1"/>
      <c r="S22" s="1"/>
      <c r="T22" s="1"/>
    </row>
    <row r="23" spans="1:20" ht="18.75" x14ac:dyDescent="0.3">
      <c r="A23" s="8" t="s">
        <v>28</v>
      </c>
      <c r="B23" s="8"/>
      <c r="C23" s="8"/>
      <c r="D23" s="8">
        <v>2000000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  <c r="Q23" s="1"/>
      <c r="R23" s="1"/>
      <c r="S23" s="1"/>
      <c r="T23" s="1"/>
    </row>
    <row r="24" spans="1:20" ht="18.75" x14ac:dyDescent="0.3">
      <c r="A24" s="8" t="s">
        <v>29</v>
      </c>
      <c r="B24" s="8"/>
      <c r="C24" s="8"/>
      <c r="D24" s="9">
        <f>D22*D23</f>
        <v>55500000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1"/>
      <c r="R24" s="1"/>
      <c r="S24" s="1"/>
      <c r="T24" s="1"/>
    </row>
    <row r="25" spans="1:20" ht="18.75" x14ac:dyDescent="0.3">
      <c r="A25" s="8" t="s">
        <v>30</v>
      </c>
      <c r="B25" s="8"/>
      <c r="C25" s="8"/>
      <c r="D25" s="9"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2"/>
      <c r="Q25" s="1"/>
      <c r="R25" s="1"/>
      <c r="S25" s="1"/>
      <c r="T25" s="1"/>
    </row>
    <row r="26" spans="1:20" ht="18.75" x14ac:dyDescent="0.3">
      <c r="A26" s="8" t="s">
        <v>31</v>
      </c>
      <c r="B26" s="8"/>
      <c r="C26" s="8"/>
      <c r="D26" s="10">
        <v>1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1"/>
      <c r="R26" s="1"/>
      <c r="S26" s="1"/>
      <c r="T26" s="1"/>
    </row>
    <row r="27" spans="1:20" ht="18.75" x14ac:dyDescent="0.3">
      <c r="A27" s="8"/>
      <c r="B27" s="8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2"/>
      <c r="Q27" s="1"/>
      <c r="R27" s="1"/>
      <c r="S27" s="1"/>
      <c r="T27" s="1"/>
    </row>
    <row r="28" spans="1:20" ht="18.75" x14ac:dyDescent="0.3">
      <c r="A28" s="8" t="s">
        <v>32</v>
      </c>
      <c r="B28" s="8"/>
      <c r="C28" s="8"/>
      <c r="D28" s="11">
        <f>SUM(E18:O18)</f>
        <v>46136274.045470461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1"/>
      <c r="R28" s="1"/>
      <c r="S28" s="1"/>
      <c r="T28" s="1"/>
    </row>
    <row r="29" spans="1:20" ht="18.75" x14ac:dyDescent="0.3">
      <c r="A29" s="8" t="s">
        <v>33</v>
      </c>
      <c r="B29" s="8"/>
      <c r="C29" s="8"/>
      <c r="D29" s="11">
        <f>D28/D23</f>
        <v>23.068137022735229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1"/>
      <c r="R29" s="1"/>
      <c r="S29" s="1"/>
      <c r="T29" s="1"/>
    </row>
    <row r="30" spans="1:20" ht="18.75" x14ac:dyDescent="0.3">
      <c r="A30" s="8" t="s">
        <v>34</v>
      </c>
      <c r="B30" s="8"/>
      <c r="C30" s="8"/>
      <c r="D30" s="10">
        <f>D28/D24-1</f>
        <v>-0.16871578296449619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1"/>
      <c r="R30" s="1"/>
      <c r="S30" s="1"/>
      <c r="T30" s="1"/>
    </row>
    <row r="31" spans="1:20" ht="18.7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1"/>
      <c r="R31" s="1"/>
      <c r="S31" s="1"/>
      <c r="T31" s="1"/>
    </row>
    <row r="32" spans="1:20" ht="18.7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1"/>
      <c r="R32" s="1"/>
      <c r="S32" s="1"/>
      <c r="T32" s="1"/>
    </row>
    <row r="33" spans="1:20" ht="18.75" x14ac:dyDescent="0.3">
      <c r="A33" s="12" t="s">
        <v>35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ht="18.75" x14ac:dyDescent="0.3">
      <c r="A34" s="12" t="s">
        <v>36</v>
      </c>
      <c r="B34" s="12"/>
      <c r="C34" s="12"/>
      <c r="D34" s="12"/>
      <c r="E34" s="13">
        <v>-0.03</v>
      </c>
      <c r="F34" s="13">
        <v>6.5000000000000002E-2</v>
      </c>
      <c r="G34" s="13">
        <v>6.5000000000000002E-2</v>
      </c>
      <c r="H34" s="13">
        <v>6.5000000000000002E-2</v>
      </c>
      <c r="I34" s="13">
        <v>6.5000000000000002E-2</v>
      </c>
      <c r="J34" s="13">
        <v>6.5000000000000002E-2</v>
      </c>
      <c r="K34" s="13">
        <v>6.5000000000000002E-2</v>
      </c>
      <c r="L34" s="13">
        <v>6.5000000000000002E-2</v>
      </c>
      <c r="M34" s="13">
        <v>6.5000000000000002E-2</v>
      </c>
      <c r="N34" s="13">
        <v>6.5000000000000002E-2</v>
      </c>
      <c r="O34" s="13">
        <v>6.5000000000000002E-2</v>
      </c>
      <c r="P34" s="12"/>
      <c r="Q34" s="12"/>
      <c r="R34" s="12"/>
      <c r="S34" s="12"/>
      <c r="T34" s="12"/>
    </row>
    <row r="35" spans="1:20" ht="18.75" x14ac:dyDescent="0.3">
      <c r="A35" s="12" t="s">
        <v>37</v>
      </c>
      <c r="B35" s="12"/>
      <c r="C35" s="12"/>
      <c r="D35" s="12"/>
      <c r="E35" s="13">
        <v>-0.03</v>
      </c>
      <c r="F35" s="13">
        <v>6.5000000000000002E-2</v>
      </c>
      <c r="G35" s="13">
        <v>6.5000000000000002E-2</v>
      </c>
      <c r="H35" s="13">
        <v>6.5000000000000002E-2</v>
      </c>
      <c r="I35" s="13">
        <v>6.5000000000000002E-2</v>
      </c>
      <c r="J35" s="13">
        <v>6.5000000000000002E-2</v>
      </c>
      <c r="K35" s="13">
        <v>6.5000000000000002E-2</v>
      </c>
      <c r="L35" s="13">
        <v>6.5000000000000002E-2</v>
      </c>
      <c r="M35" s="13">
        <v>6.5000000000000002E-2</v>
      </c>
      <c r="N35" s="13">
        <v>6.5000000000000002E-2</v>
      </c>
      <c r="O35" s="13">
        <v>6.5000000000000002E-2</v>
      </c>
      <c r="P35" s="12"/>
      <c r="Q35" s="12"/>
      <c r="R35" s="12"/>
      <c r="S35" s="12"/>
      <c r="T35" s="12"/>
    </row>
    <row r="36" spans="1:20" ht="18.75" x14ac:dyDescent="0.3">
      <c r="A36" s="12" t="s">
        <v>38</v>
      </c>
      <c r="B36" s="12"/>
      <c r="C36" s="12"/>
      <c r="D36" s="12"/>
      <c r="E36" s="14">
        <f>$D$26</f>
        <v>1</v>
      </c>
      <c r="F36" s="14">
        <f t="shared" ref="F36:O36" si="8">$D$26</f>
        <v>1</v>
      </c>
      <c r="G36" s="14">
        <f t="shared" si="8"/>
        <v>1</v>
      </c>
      <c r="H36" s="14">
        <f t="shared" si="8"/>
        <v>1</v>
      </c>
      <c r="I36" s="14">
        <f t="shared" si="8"/>
        <v>1</v>
      </c>
      <c r="J36" s="14">
        <f t="shared" si="8"/>
        <v>1</v>
      </c>
      <c r="K36" s="14">
        <f t="shared" si="8"/>
        <v>1</v>
      </c>
      <c r="L36" s="14">
        <f t="shared" si="8"/>
        <v>1</v>
      </c>
      <c r="M36" s="14">
        <f t="shared" si="8"/>
        <v>1</v>
      </c>
      <c r="N36" s="14">
        <f t="shared" si="8"/>
        <v>1</v>
      </c>
      <c r="O36" s="14">
        <f t="shared" si="8"/>
        <v>1</v>
      </c>
      <c r="P36" s="12"/>
      <c r="Q36" s="12"/>
      <c r="R36" s="12"/>
      <c r="S36" s="12"/>
      <c r="T36" s="12"/>
    </row>
    <row r="37" spans="1:20" ht="18.75" x14ac:dyDescent="0.3">
      <c r="A37" s="12" t="s">
        <v>39</v>
      </c>
      <c r="B37" s="12"/>
      <c r="C37" s="15"/>
      <c r="D37" s="15">
        <v>811858</v>
      </c>
      <c r="E37" s="15">
        <f>E6*0.48</f>
        <v>2438837.4767999998</v>
      </c>
      <c r="F37" s="15">
        <f t="shared" ref="F37:O37" si="9">F6*0.48</f>
        <v>2597361.9127919995</v>
      </c>
      <c r="G37" s="15">
        <f t="shared" si="9"/>
        <v>2766190.4371234798</v>
      </c>
      <c r="H37" s="15">
        <f t="shared" si="9"/>
        <v>2945992.8155365055</v>
      </c>
      <c r="I37" s="15">
        <f t="shared" si="9"/>
        <v>3137482.3485463783</v>
      </c>
      <c r="J37" s="15">
        <f t="shared" si="9"/>
        <v>3341418.7012018929</v>
      </c>
      <c r="K37" s="15">
        <f t="shared" si="9"/>
        <v>3558610.9167800159</v>
      </c>
      <c r="L37" s="15">
        <f t="shared" si="9"/>
        <v>3789920.6263707168</v>
      </c>
      <c r="M37" s="15">
        <f t="shared" si="9"/>
        <v>4036265.4670848134</v>
      </c>
      <c r="N37" s="15">
        <f t="shared" si="9"/>
        <v>4298622.7224453259</v>
      </c>
      <c r="O37" s="15">
        <f t="shared" si="9"/>
        <v>4578033.1994042723</v>
      </c>
      <c r="P37" s="12"/>
      <c r="Q37" s="12"/>
      <c r="R37" s="12"/>
      <c r="S37" s="12"/>
      <c r="T37" s="12"/>
    </row>
    <row r="38" spans="1:20" ht="18.75" x14ac:dyDescent="0.3">
      <c r="A38" s="12" t="s">
        <v>40</v>
      </c>
      <c r="B38" s="12"/>
      <c r="C38" s="12"/>
      <c r="D38" s="12"/>
      <c r="E38" s="13">
        <v>0.15</v>
      </c>
      <c r="F38" s="13">
        <v>0.15</v>
      </c>
      <c r="G38" s="13">
        <v>0.15</v>
      </c>
      <c r="H38" s="13">
        <v>0.15</v>
      </c>
      <c r="I38" s="13">
        <v>0.15</v>
      </c>
      <c r="J38" s="13">
        <v>0.15</v>
      </c>
      <c r="K38" s="13">
        <v>0.15</v>
      </c>
      <c r="L38" s="13">
        <v>0.15</v>
      </c>
      <c r="M38" s="13">
        <v>0.15</v>
      </c>
      <c r="N38" s="13">
        <v>0.15</v>
      </c>
      <c r="O38" s="13">
        <v>0.08</v>
      </c>
      <c r="P38" s="12"/>
      <c r="Q38" s="12"/>
      <c r="R38" s="12"/>
      <c r="S38" s="12"/>
      <c r="T38" s="12"/>
    </row>
    <row r="39" spans="1:20" ht="18.75" x14ac:dyDescent="0.3">
      <c r="A39" s="12" t="s">
        <v>41</v>
      </c>
      <c r="B39" s="12"/>
      <c r="C39" s="12"/>
      <c r="D39" s="12"/>
      <c r="E39" s="13">
        <v>0.12</v>
      </c>
      <c r="F39" s="13">
        <v>0.12</v>
      </c>
      <c r="G39" s="13">
        <v>0.12</v>
      </c>
      <c r="H39" s="13">
        <v>0.12</v>
      </c>
      <c r="I39" s="13">
        <v>0.12</v>
      </c>
      <c r="J39" s="13">
        <v>0.12</v>
      </c>
      <c r="K39" s="13">
        <v>0.12</v>
      </c>
      <c r="L39" s="13">
        <v>0.12</v>
      </c>
      <c r="M39" s="13">
        <v>0.12</v>
      </c>
      <c r="N39" s="13">
        <v>0.12</v>
      </c>
      <c r="O39" s="13">
        <v>0.08</v>
      </c>
      <c r="P39" s="12"/>
      <c r="Q39" s="12"/>
      <c r="R39" s="12"/>
      <c r="S39" s="12"/>
      <c r="T39" s="12"/>
    </row>
    <row r="40" spans="1:20" ht="18.75" x14ac:dyDescent="0.3">
      <c r="A40" s="12" t="s">
        <v>22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ht="18.75" x14ac:dyDescent="0.3">
      <c r="A41" s="12" t="s">
        <v>42</v>
      </c>
      <c r="B41" s="12"/>
      <c r="C41" s="12"/>
      <c r="D41" s="12"/>
      <c r="E41" s="13">
        <v>0.05</v>
      </c>
      <c r="F41" s="13">
        <v>0.05</v>
      </c>
      <c r="G41" s="13">
        <v>0.05</v>
      </c>
      <c r="H41" s="13">
        <v>0.05</v>
      </c>
      <c r="I41" s="13">
        <v>0.05</v>
      </c>
      <c r="J41" s="13">
        <v>0.05</v>
      </c>
      <c r="K41" s="13">
        <v>0.05</v>
      </c>
      <c r="L41" s="13">
        <v>0.05</v>
      </c>
      <c r="M41" s="13">
        <v>0.05</v>
      </c>
      <c r="N41" s="13">
        <v>0.05</v>
      </c>
      <c r="O41" s="13">
        <v>0.05</v>
      </c>
      <c r="P41" s="12"/>
      <c r="Q41" s="12"/>
      <c r="R41" s="12"/>
      <c r="S41" s="12"/>
      <c r="T41" s="12"/>
    </row>
    <row r="42" spans="1:20" ht="18.75" x14ac:dyDescent="0.3">
      <c r="A42" s="12" t="s">
        <v>43</v>
      </c>
      <c r="B42" s="12"/>
      <c r="C42" s="12"/>
      <c r="D42" s="16">
        <f>D46+(D47*D48)</f>
        <v>0.14200000000000002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0" ht="18.7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1"/>
      <c r="R43" s="1"/>
      <c r="S43" s="1"/>
      <c r="T43" s="1"/>
    </row>
    <row r="44" spans="1:20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1"/>
      <c r="R44" s="1"/>
      <c r="S44" s="1"/>
      <c r="T44" s="1"/>
    </row>
    <row r="45" spans="1:20" ht="18.7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1"/>
      <c r="R45" s="1"/>
      <c r="S45" s="1"/>
      <c r="T45" s="1"/>
    </row>
    <row r="46" spans="1:20" ht="18.75" x14ac:dyDescent="0.3">
      <c r="A46" s="17" t="s">
        <v>44</v>
      </c>
      <c r="B46" s="17"/>
      <c r="C46" s="17"/>
      <c r="D46" s="18">
        <v>9.7500000000000003E-2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1"/>
      <c r="R46" s="1"/>
      <c r="S46" s="1"/>
      <c r="T46" s="1"/>
    </row>
    <row r="47" spans="1:20" ht="18.75" x14ac:dyDescent="0.3">
      <c r="A47" s="17" t="s">
        <v>45</v>
      </c>
      <c r="B47" s="17"/>
      <c r="C47" s="17"/>
      <c r="D47" s="18">
        <v>0.05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1"/>
      <c r="R47" s="1"/>
      <c r="S47" s="1"/>
      <c r="T47" s="1"/>
    </row>
    <row r="48" spans="1:20" ht="18.75" x14ac:dyDescent="0.3">
      <c r="A48" s="17" t="s">
        <v>46</v>
      </c>
      <c r="B48" s="17"/>
      <c r="C48" s="17"/>
      <c r="D48" s="17">
        <v>0.89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1"/>
      <c r="R48" s="1"/>
      <c r="S48" s="1"/>
      <c r="T48" s="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2017-08-09T16:34:16Z</dcterms:created>
  <dcterms:modified xsi:type="dcterms:W3CDTF">2017-11-22T22:49:16Z</dcterms:modified>
</cp:coreProperties>
</file>