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regáveis" sheetId="1" r:id="rId4"/>
    <sheet state="visible" name="Proposta 1" sheetId="2" r:id="rId5"/>
    <sheet state="visible" name="Proposta 2" sheetId="3" r:id="rId6"/>
    <sheet state="visible" name="Proposta 3" sheetId="4" r:id="rId7"/>
    <sheet state="visible" name="Compilado de propostas para o c" sheetId="5" r:id="rId8"/>
  </sheets>
  <definedNames/>
  <calcPr/>
</workbook>
</file>

<file path=xl/sharedStrings.xml><?xml version="1.0" encoding="utf-8"?>
<sst xmlns="http://schemas.openxmlformats.org/spreadsheetml/2006/main" count="177" uniqueCount="92">
  <si>
    <t>ENTREGÁVEIS</t>
  </si>
  <si>
    <t>PROPOSTA</t>
  </si>
  <si>
    <t>LIMITE</t>
  </si>
  <si>
    <t>VALOR START</t>
  </si>
  <si>
    <t>VALOR PRO</t>
  </si>
  <si>
    <t>TIPO DE TRABALHO</t>
  </si>
  <si>
    <t>HABILIDADE</t>
  </si>
  <si>
    <t>VALOR DE HABILIDADE</t>
  </si>
  <si>
    <t xml:space="preserve">CALENDÁRIO E LINHA EDITORIAL </t>
  </si>
  <si>
    <t>Elaboração de calendário e linha editorial personalizado para todas plataformas.</t>
  </si>
  <si>
    <t>-</t>
  </si>
  <si>
    <t>mês</t>
  </si>
  <si>
    <t>📌</t>
  </si>
  <si>
    <t>Elaboração de calendário e linha editorial personalizada por plataforma.</t>
  </si>
  <si>
    <t>1 plataforma</t>
  </si>
  <si>
    <t>AGENDAMENTOS E IMPLEMENTAÇÕES</t>
  </si>
  <si>
    <t>Agendamentos de publicações já criadas</t>
  </si>
  <si>
    <t>30 por mês</t>
  </si>
  <si>
    <t>MINERAÇÃO DE CONTEÚDOS</t>
  </si>
  <si>
    <t>Elaboração de uma estratégia de mineração de conteúdos</t>
  </si>
  <si>
    <t>projeto</t>
  </si>
  <si>
    <t>Implementação de uma estratégia de mineração de conteúdos</t>
  </si>
  <si>
    <t>1 hora de vídeo por semana</t>
  </si>
  <si>
    <t>ANÁLISES E ACOMPANHAMENTOS DE KPI's</t>
  </si>
  <si>
    <t>Análise, acompanhamento, otimização e Relatórios de KPI's das principais redes sociais</t>
  </si>
  <si>
    <t xml:space="preserve">1 por marca. </t>
  </si>
  <si>
    <t>Criação de dashboards para acompanhamento de resultados</t>
  </si>
  <si>
    <t>Análise completa do perfil das principais redes sociais da marca + relatório</t>
  </si>
  <si>
    <t>Organização dos perfis da marca</t>
  </si>
  <si>
    <t>CRIAÇÃO DE PUBLICAÇÕES ESTÁTICAS</t>
  </si>
  <si>
    <t>Criação de publicações no TikTok</t>
  </si>
  <si>
    <t>unidade</t>
  </si>
  <si>
    <t>Criação de publicacões no LinkedIn</t>
  </si>
  <si>
    <t>Criação de publicacões no Instagram</t>
  </si>
  <si>
    <t>Criação de artigos para o Site</t>
  </si>
  <si>
    <t>Criação de Thumbnails para YouTube</t>
  </si>
  <si>
    <t>SUPORTE</t>
  </si>
  <si>
    <t>Reunião de acompanhamento semanal</t>
  </si>
  <si>
    <t>Reunião de acompanhamento quinzenal</t>
  </si>
  <si>
    <t>Reunião de acompanhamento mensal</t>
  </si>
  <si>
    <t>Grupo de WhatsApp com respostas.</t>
  </si>
  <si>
    <t>segunda a sexta (10 - 17h)</t>
  </si>
  <si>
    <t>PERSONA E MANUAL DE TOM DE VOZ</t>
  </si>
  <si>
    <t>Criação do canva de persona</t>
  </si>
  <si>
    <t>1 persona.</t>
  </si>
  <si>
    <t>Criação do manual de tom de voz da marca/especialista</t>
  </si>
  <si>
    <t>1 por marca.</t>
  </si>
  <si>
    <t>TRÁFEGO PAGO</t>
  </si>
  <si>
    <t>Criação de uma estratégia de distribuição de conteúdo com anúncios online</t>
  </si>
  <si>
    <t>1 fonte de tráfego pago.</t>
  </si>
  <si>
    <t>Implementação de uma estratégia de distribuição de conteúdo com anúncios online</t>
  </si>
  <si>
    <t>ROTEIROS</t>
  </si>
  <si>
    <t>Roteiros para Reels</t>
  </si>
  <si>
    <t>4 por mês.</t>
  </si>
  <si>
    <t>Roteiros para TikTok</t>
  </si>
  <si>
    <t>Roteiros para Stories</t>
  </si>
  <si>
    <t>12 por mês.</t>
  </si>
  <si>
    <t>Roteiros para Vídeos do YouTube</t>
  </si>
  <si>
    <t>2 por mês.</t>
  </si>
  <si>
    <t>Roteiros para Anúncios</t>
  </si>
  <si>
    <t>10 por mês.</t>
  </si>
  <si>
    <t>EDIÇÃO DE VÍDEOS</t>
  </si>
  <si>
    <t>Edição de vídeos para produção de conteúdo (valor por minuto de vídeo)</t>
  </si>
  <si>
    <t>minuto</t>
  </si>
  <si>
    <t>GOOGLE MEU NEGÓCIO</t>
  </si>
  <si>
    <t>Criação do GMN</t>
  </si>
  <si>
    <t>Criação, configuração e otimização do GMN</t>
  </si>
  <si>
    <t>EXTRAS</t>
  </si>
  <si>
    <t>Criação de Ebook</t>
  </si>
  <si>
    <t xml:space="preserve">- </t>
  </si>
  <si>
    <t>Criação de site institucional</t>
  </si>
  <si>
    <t>Criação e configuração de automações (manychat, make)</t>
  </si>
  <si>
    <t>Criação e configuração de landing page</t>
  </si>
  <si>
    <t>Cobertura de eventos presenciais (diária - fora hospedagem, transporte e alimentação)</t>
  </si>
  <si>
    <t>diária</t>
  </si>
  <si>
    <t>Consultoria: validação, direciocionamento, sugestão</t>
  </si>
  <si>
    <t>hora</t>
  </si>
  <si>
    <t>Interação com comentários e mensagens 1:1</t>
  </si>
  <si>
    <t>Social Selling (pode cobrar comissão por venda)</t>
  </si>
  <si>
    <r>
      <rPr>
        <rFont val="Arial"/>
        <b val="0"/>
        <color rgb="FFFFFFFF"/>
        <sz val="14.0"/>
      </rPr>
      <t xml:space="preserve">    PROPOSTA</t>
    </r>
    <r>
      <rPr>
        <rFont val="Arial"/>
        <b/>
        <color rgb="FFFFFFFF"/>
        <sz val="14.0"/>
      </rPr>
      <t xml:space="preserve"> START</t>
    </r>
  </si>
  <si>
    <t>VALOR DE IMPLEMENTAÇÃO</t>
  </si>
  <si>
    <t>VALOR POR MÊS</t>
  </si>
  <si>
    <t>QUANTIDADE</t>
  </si>
  <si>
    <t>STATUS</t>
  </si>
  <si>
    <r>
      <rPr>
        <rFont val="Arial"/>
        <b val="0"/>
        <color rgb="FFFFFFFF"/>
        <sz val="14.0"/>
      </rPr>
      <t xml:space="preserve">    PROPOSTA</t>
    </r>
    <r>
      <rPr>
        <rFont val="Arial"/>
        <b/>
        <color rgb="FFFFFFFF"/>
        <sz val="14.0"/>
      </rPr>
      <t xml:space="preserve"> PRO</t>
    </r>
  </si>
  <si>
    <r>
      <rPr>
        <rFont val="Arial"/>
        <b val="0"/>
        <color rgb="FFFFFFFF"/>
        <sz val="14.0"/>
      </rPr>
      <t xml:space="preserve">    PROPOSTA </t>
    </r>
    <r>
      <rPr>
        <rFont val="Arial"/>
        <b/>
        <color rgb="FFFFFFFF"/>
        <sz val="14.0"/>
      </rPr>
      <t>PREMIUM</t>
    </r>
  </si>
  <si>
    <r>
      <rPr>
        <rFont val="Arial"/>
        <b val="0"/>
        <color rgb="FFFFFFFF"/>
        <sz val="14.0"/>
      </rPr>
      <t xml:space="preserve">    PROPOSTA</t>
    </r>
    <r>
      <rPr>
        <rFont val="Arial"/>
        <b/>
        <color rgb="FFFFFFFF"/>
        <sz val="14.0"/>
      </rPr>
      <t xml:space="preserve"> START</t>
    </r>
  </si>
  <si>
    <r>
      <rPr>
        <rFont val="Arial"/>
        <b val="0"/>
        <color rgb="FFFFFFFF"/>
        <sz val="14.0"/>
      </rPr>
      <t xml:space="preserve">    PROPOSTA</t>
    </r>
    <r>
      <rPr>
        <rFont val="Arial"/>
        <b/>
        <color rgb="FFFFFFFF"/>
        <sz val="14.0"/>
      </rPr>
      <t xml:space="preserve"> PRO</t>
    </r>
  </si>
  <si>
    <r>
      <rPr>
        <rFont val="Arial"/>
        <b val="0"/>
        <color rgb="FFFFFFFF"/>
        <sz val="14.0"/>
      </rPr>
      <t xml:space="preserve">    PROPOSTA</t>
    </r>
    <r>
      <rPr>
        <rFont val="Arial"/>
        <b/>
        <color rgb="FFFFFFFF"/>
        <sz val="14.0"/>
      </rPr>
      <t xml:space="preserve"> PREMIUM</t>
    </r>
  </si>
  <si>
    <t>VALOR MENSAL</t>
  </si>
  <si>
    <t>DESCONTO</t>
  </si>
  <si>
    <t>VALOR TOTAL
POR MÊS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</si>
</sst>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"/>
    <numFmt numFmtId="165" formatCode="[$R$ -416]#,##0.00"/>
  </numFmts>
  <fonts count="16">
    <font>
      <sz val="10.0"/>
      <color rgb="FF000000"/>
      <name val="Arial"/>
      <scheme val="minor"/>
    </font>
    <font>
      <sz val="12.0"/>
      <color theme="1"/>
      <name val="Arial"/>
    </font>
    <font>
      <b/>
      <sz val="12.0"/>
      <color theme="1"/>
      <name val="Arial"/>
    </font>
    <font/>
    <font>
      <color theme="1"/>
      <name val="Arial"/>
      <scheme val="minor"/>
    </font>
    <font>
      <b/>
      <sz val="12.0"/>
      <color rgb="FFFFFFFF"/>
      <name val="Arial"/>
    </font>
    <font>
      <sz val="12.0"/>
      <color rgb="FFFFFFFF"/>
      <name val="Arial"/>
    </font>
    <font>
      <sz val="12.0"/>
      <color rgb="FF000000"/>
      <name val="Arial"/>
    </font>
    <font>
      <b/>
      <color theme="1"/>
      <name val="Arial"/>
      <scheme val="minor"/>
    </font>
    <font>
      <sz val="12.0"/>
      <color theme="1"/>
      <name val="Arial"/>
      <scheme val="minor"/>
    </font>
    <font>
      <b/>
      <sz val="12.0"/>
      <color theme="1"/>
      <name val="Arial"/>
      <scheme val="minor"/>
    </font>
    <font>
      <b/>
      <sz val="14.0"/>
      <color rgb="FFFFFFFF"/>
      <name val="Arial"/>
    </font>
    <font>
      <sz val="12.0"/>
      <color rgb="FFFFFFFF"/>
      <name val="Arial"/>
      <scheme val="minor"/>
    </font>
    <font>
      <b/>
      <sz val="14.0"/>
      <color rgb="FFFFFFFF"/>
      <name val="Arial"/>
      <scheme val="minor"/>
    </font>
    <font>
      <b/>
      <sz val="12.0"/>
      <color rgb="FF000000"/>
      <name val="Arial"/>
      <scheme val="minor"/>
    </font>
    <font>
      <sz val="12.0"/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</fills>
  <borders count="79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EFEFEF"/>
      </right>
      <top style="thin">
        <color rgb="FF000000"/>
      </top>
    </border>
    <border>
      <left style="thin">
        <color rgb="FFEFEFEF"/>
      </left>
      <right style="thin">
        <color rgb="FFEFEFEF"/>
      </right>
      <top style="thin">
        <color rgb="FF000000"/>
      </top>
    </border>
    <border>
      <left style="thin">
        <color rgb="FFEFEFEF"/>
      </left>
      <top style="thin">
        <color rgb="FF000000"/>
      </top>
      <bottom style="thin">
        <color rgb="FFEFEFEF"/>
      </bottom>
    </border>
    <border>
      <top style="thin">
        <color rgb="FF000000"/>
      </top>
      <bottom style="thin">
        <color rgb="FFEFEFEF"/>
      </bottom>
    </border>
    <border>
      <right style="thin">
        <color rgb="FFEFEFEF"/>
      </right>
      <top style="thin">
        <color rgb="FF000000"/>
      </top>
      <bottom style="thin">
        <color rgb="FFEFEFEF"/>
      </bottom>
    </border>
    <border>
      <left style="thin">
        <color rgb="FFEFEFEF"/>
      </left>
      <right style="thin">
        <color rgb="FF000000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EFEFEF"/>
      </right>
      <bottom style="thin">
        <color rgb="FFEFEFEF"/>
      </bottom>
    </border>
    <border>
      <left style="thin">
        <color rgb="FFEFEFEF"/>
      </left>
      <right style="thin">
        <color rgb="FFEFEFEF"/>
      </right>
      <bottom style="thin">
        <color rgb="FFEFEFEF"/>
      </bottom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 style="thin">
        <color rgb="FF000000"/>
      </right>
      <bottom style="thin">
        <color rgb="FFEFEFEF"/>
      </bottom>
    </border>
    <border>
      <left style="thin">
        <color rgb="FF000000"/>
      </left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000000"/>
      </right>
    </border>
    <border>
      <left style="thin">
        <color rgb="FF000000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right style="thin">
        <color rgb="FF000000"/>
      </right>
      <top style="thin">
        <color rgb="FF434343"/>
      </top>
      <bottom style="thin">
        <color rgb="FF434343"/>
      </bottom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000000"/>
      </right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434343"/>
      </left>
      <top style="thin">
        <color rgb="FF434343"/>
      </top>
    </border>
    <border>
      <right style="thin">
        <color rgb="FFB7B7B7"/>
      </right>
      <top style="thin">
        <color rgb="FF434343"/>
      </top>
    </border>
    <border>
      <left style="thin">
        <color rgb="FFB7B7B7"/>
      </left>
      <top style="thin">
        <color rgb="FF434343"/>
      </top>
      <bottom style="thin">
        <color rgb="FFB7B7B7"/>
      </bottom>
    </border>
    <border>
      <right style="thin">
        <color rgb="FF434343"/>
      </right>
      <top style="thin">
        <color rgb="FF434343"/>
      </top>
      <bottom style="thin">
        <color rgb="FFB7B7B7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B7B7B7"/>
      </bottom>
    </border>
    <border>
      <left style="thin">
        <color rgb="FF434343"/>
      </left>
      <bottom style="thin">
        <color rgb="FFEFEFEF"/>
      </bottom>
    </border>
    <border>
      <right style="thin">
        <color rgb="FFB7B7B7"/>
      </right>
      <bottom style="thin">
        <color rgb="FFEFEFEF"/>
      </bottom>
    </border>
    <border>
      <left style="thin">
        <color rgb="FFB7B7B7"/>
      </left>
      <top style="thin">
        <color rgb="FFB7B7B7"/>
      </top>
      <bottom style="thin">
        <color rgb="FFEFEFEF"/>
      </bottom>
    </border>
    <border>
      <right style="thin">
        <color rgb="FF434343"/>
      </right>
      <top style="thin">
        <color rgb="FFB7B7B7"/>
      </top>
      <bottom style="thin">
        <color rgb="FFEFEFEF"/>
      </bottom>
    </border>
    <border>
      <left style="thin">
        <color rgb="FF434343"/>
      </left>
      <right style="thin">
        <color rgb="FF434343"/>
      </right>
      <top style="thin">
        <color rgb="FFB7B7B7"/>
      </top>
      <bottom style="thin">
        <color rgb="FFEFEFEF"/>
      </bottom>
    </border>
    <border>
      <left style="thin">
        <color rgb="FF434343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434343"/>
      </right>
      <bottom style="thin">
        <color rgb="FFFFFFFF"/>
      </bottom>
    </border>
    <border>
      <left style="thin">
        <color rgb="FF434343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34343"/>
      </right>
      <top style="thin">
        <color rgb="FFFFFFFF"/>
      </top>
      <bottom style="thin">
        <color rgb="FFFFFFFF"/>
      </bottom>
    </border>
    <border>
      <left style="thin">
        <color rgb="FF434343"/>
      </left>
      <right style="thin">
        <color rgb="FFFFFFFF"/>
      </right>
      <top style="thin">
        <color rgb="FFFFFFFF"/>
      </top>
      <bottom style="thin">
        <color rgb="FF434343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34343"/>
      </bottom>
    </border>
    <border>
      <left style="thin">
        <color rgb="FFFFFFFF"/>
      </left>
      <right style="thin">
        <color rgb="FF434343"/>
      </right>
      <top style="thin">
        <color rgb="FFFFFFFF"/>
      </top>
      <bottom style="thin">
        <color rgb="FF434343"/>
      </bottom>
    </border>
    <border>
      <left style="thin">
        <color rgb="FF000000"/>
      </left>
      <top style="thin">
        <color rgb="FF000000"/>
      </top>
    </border>
    <border>
      <right style="thin">
        <color rgb="FFB7B7B7"/>
      </right>
      <top style="thin">
        <color rgb="FF000000"/>
      </top>
    </border>
    <border>
      <left style="thin">
        <color rgb="FFB7B7B7"/>
      </left>
      <top style="thin">
        <color rgb="FF000000"/>
      </top>
      <bottom style="thin">
        <color rgb="FFB7B7B7"/>
      </bottom>
    </border>
    <border>
      <right style="thin">
        <color rgb="FF434343"/>
      </right>
      <top style="thin">
        <color rgb="FF000000"/>
      </top>
      <bottom style="thin">
        <color rgb="FFB7B7B7"/>
      </bottom>
    </border>
    <border>
      <left style="thin">
        <color rgb="FF434343"/>
      </left>
      <right style="thin">
        <color rgb="FF000000"/>
      </right>
      <top style="thin">
        <color rgb="FF000000"/>
      </top>
      <bottom style="thin">
        <color rgb="FFB7B7B7"/>
      </bottom>
    </border>
    <border>
      <left style="thin">
        <color rgb="FF000000"/>
      </left>
      <bottom style="thin">
        <color rgb="FFFFFFFF"/>
      </bottom>
    </border>
    <border>
      <right style="thin">
        <color rgb="FFB7B7B7"/>
      </right>
      <bottom style="thin">
        <color rgb="FFFFFFFF"/>
      </bottom>
    </border>
    <border>
      <left style="thin">
        <color rgb="FFB7B7B7"/>
      </left>
      <top style="thin">
        <color rgb="FFB7B7B7"/>
      </top>
      <bottom style="thin">
        <color rgb="FFFFFFFF"/>
      </bottom>
    </border>
    <border>
      <right style="thin">
        <color rgb="FF434343"/>
      </right>
      <top style="thin">
        <color rgb="FFB7B7B7"/>
      </top>
      <bottom style="thin">
        <color rgb="FFFFFFFF"/>
      </bottom>
    </border>
    <border>
      <left style="thin">
        <color rgb="FF434343"/>
      </left>
      <right style="thin">
        <color rgb="FF000000"/>
      </right>
      <top style="thin">
        <color rgb="FFB7B7B7"/>
      </top>
      <bottom style="thin">
        <color rgb="FFFFFFFF"/>
      </bottom>
    </border>
    <border>
      <left style="thin">
        <color rgb="FF434343"/>
      </left>
      <bottom style="thin">
        <color rgb="FFFFFFFF"/>
      </bottom>
    </border>
    <border>
      <left style="thin">
        <color rgb="FF434343"/>
      </left>
      <right style="thin">
        <color rgb="FF434343"/>
      </right>
      <top style="thin">
        <color rgb="FFB7B7B7"/>
      </top>
      <bottom style="thin">
        <color rgb="FFFFFFFF"/>
      </bottom>
    </border>
    <border>
      <left style="thin">
        <color rgb="FF434343"/>
      </left>
      <right style="thin">
        <color rgb="FFFFFFFF"/>
      </right>
      <top style="thin">
        <color rgb="FFFFFFFF"/>
      </top>
      <bottom style="thin">
        <color rgb="FF000000"/>
      </bottom>
    </border>
    <border>
      <top style="thin">
        <color rgb="FF434343"/>
      </top>
    </border>
    <border>
      <right style="thin">
        <color rgb="FF434343"/>
      </right>
      <top style="thin">
        <color rgb="FF434343"/>
      </top>
    </border>
    <border>
      <top style="thin">
        <color rgb="FFFFFFFF"/>
      </top>
      <bottom style="thin">
        <color rgb="FFFFFFFF"/>
      </bottom>
    </border>
    <border>
      <left style="thin">
        <color rgb="FF434343"/>
      </left>
      <right style="thin">
        <color rgb="FFFFFFFF"/>
      </right>
      <top style="thin">
        <color rgb="FFFFFFFF"/>
      </top>
    </border>
    <border>
      <top style="thin">
        <color rgb="FFFFFFFF"/>
      </top>
    </border>
    <border>
      <right style="thin">
        <color rgb="FF434343"/>
      </right>
      <top style="thin">
        <color rgb="FFFFFFFF"/>
      </top>
    </border>
    <border>
      <left style="thin">
        <color rgb="FF434343"/>
      </left>
      <right style="thin">
        <color rgb="FFFFFFFF"/>
      </right>
      <top style="thin">
        <color rgb="FFEFEFEF"/>
      </top>
      <bottom style="thin">
        <color rgb="FFFFFFFF"/>
      </bottom>
    </border>
    <border>
      <top style="thin">
        <color rgb="FFEFEFE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FFFFFF"/>
      </bottom>
    </border>
    <border>
      <right style="thin">
        <color rgb="FF434343"/>
      </right>
      <top style="thin">
        <color rgb="FFEFEFEF"/>
      </top>
      <bottom style="thin">
        <color rgb="FFFFFFFF"/>
      </bottom>
    </border>
    <border>
      <left style="thin">
        <color rgb="FFFFFFFF"/>
      </left>
      <right style="thin">
        <color rgb="FF434343"/>
      </right>
      <top style="thin">
        <color rgb="FFFFFFFF"/>
      </top>
    </border>
    <border>
      <left style="thin">
        <color rgb="FF434343"/>
      </left>
      <top style="thin">
        <color rgb="FFFFFFFF"/>
      </top>
      <bottom style="thin">
        <color rgb="FFFFFFFF"/>
      </bottom>
    </border>
    <border>
      <right style="thin">
        <color rgb="FF434343"/>
      </right>
      <top style="thin">
        <color rgb="FFFFFFFF"/>
      </top>
      <bottom style="thin">
        <color rgb="FFFFFFFF"/>
      </bottom>
    </border>
    <border>
      <bottom style="thin">
        <color rgb="FFFFFFFF"/>
      </bottom>
    </border>
    <border>
      <right style="thin">
        <color rgb="FF434343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434343"/>
      </left>
      <top style="thin">
        <color rgb="FFFFFFFF"/>
      </top>
      <bottom style="thin">
        <color rgb="FF434343"/>
      </bottom>
    </border>
    <border>
      <top style="thin">
        <color rgb="FFFFFFFF"/>
      </top>
      <bottom style="thin">
        <color rgb="FF434343"/>
      </bottom>
    </border>
    <border>
      <right style="thin">
        <color rgb="FF434343"/>
      </right>
      <top style="thin">
        <color rgb="FFFFFFFF"/>
      </top>
      <bottom style="thin">
        <color rgb="FF434343"/>
      </bottom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/>
    </xf>
    <xf borderId="2" fillId="0" fontId="1" numFmtId="0" xfId="0" applyAlignment="1" applyBorder="1" applyFont="1">
      <alignment horizontal="left"/>
    </xf>
    <xf borderId="2" fillId="0" fontId="2" numFmtId="0" xfId="0" applyAlignment="1" applyBorder="1" applyFont="1">
      <alignment horizontal="center" readingOrder="0"/>
    </xf>
    <xf borderId="2" fillId="0" fontId="2" numFmtId="164" xfId="0" applyAlignment="1" applyBorder="1" applyFont="1" applyNumberFormat="1">
      <alignment horizontal="center" readingOrder="0"/>
    </xf>
    <xf borderId="2" fillId="0" fontId="1" numFmtId="1" xfId="0" applyAlignment="1" applyBorder="1" applyFont="1" applyNumberFormat="1">
      <alignment horizontal="center"/>
    </xf>
    <xf borderId="2" fillId="0" fontId="1" numFmtId="165" xfId="0" applyAlignment="1" applyBorder="1" applyFont="1" applyNumberFormat="1">
      <alignment horizontal="center"/>
    </xf>
    <xf borderId="1" fillId="0" fontId="1" numFmtId="0" xfId="0" applyBorder="1" applyFont="1"/>
    <xf borderId="3" fillId="0" fontId="2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readingOrder="0" shrinkToFit="0" vertical="center" wrapText="1"/>
    </xf>
    <xf borderId="5" fillId="2" fontId="2" numFmtId="0" xfId="0" applyAlignment="1" applyBorder="1" applyFont="1">
      <alignment horizontal="center" readingOrder="0" shrinkToFit="0" vertical="center" wrapText="1"/>
    </xf>
    <xf borderId="6" fillId="2" fontId="2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2" fontId="2" numFmtId="0" xfId="0" applyAlignment="1" applyBorder="1" applyFont="1">
      <alignment horizontal="center" readingOrder="0" shrinkToFit="0" vertical="center" wrapText="1"/>
    </xf>
    <xf borderId="10" fillId="0" fontId="2" numFmtId="0" xfId="0" applyAlignment="1" applyBorder="1" applyFont="1">
      <alignment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2" fontId="2" numFmtId="0" xfId="0" applyAlignment="1" applyBorder="1" applyFont="1">
      <alignment horizontal="center" readingOrder="0" shrinkToFit="0" vertical="center" wrapText="1"/>
    </xf>
    <xf borderId="14" fillId="0" fontId="3" numFmtId="0" xfId="0" applyBorder="1" applyFont="1"/>
    <xf borderId="3" fillId="0" fontId="1" numFmtId="0" xfId="0" applyBorder="1" applyFont="1"/>
    <xf borderId="15" fillId="0" fontId="4" numFmtId="0" xfId="0" applyAlignment="1" applyBorder="1" applyFont="1">
      <alignment horizontal="left"/>
    </xf>
    <xf borderId="16" fillId="0" fontId="4" numFmtId="0" xfId="0" applyAlignment="1" applyBorder="1" applyFont="1">
      <alignment horizontal="left"/>
    </xf>
    <xf borderId="16" fillId="0" fontId="1" numFmtId="0" xfId="0" applyAlignment="1" applyBorder="1" applyFont="1">
      <alignment horizontal="center"/>
    </xf>
    <xf borderId="16" fillId="0" fontId="4" numFmtId="0" xfId="0" applyBorder="1" applyFont="1"/>
    <xf borderId="16" fillId="0" fontId="4" numFmtId="164" xfId="0" applyBorder="1" applyFont="1" applyNumberFormat="1"/>
    <xf borderId="16" fillId="0" fontId="1" numFmtId="1" xfId="0" applyAlignment="1" applyBorder="1" applyFont="1" applyNumberFormat="1">
      <alignment horizontal="center" readingOrder="0"/>
    </xf>
    <xf borderId="17" fillId="0" fontId="1" numFmtId="165" xfId="0" applyAlignment="1" applyBorder="1" applyFont="1" applyNumberFormat="1">
      <alignment horizontal="center"/>
    </xf>
    <xf borderId="10" fillId="0" fontId="1" numFmtId="0" xfId="0" applyBorder="1" applyFont="1"/>
    <xf borderId="18" fillId="3" fontId="5" numFmtId="0" xfId="0" applyAlignment="1" applyBorder="1" applyFill="1" applyFont="1">
      <alignment horizontal="left" readingOrder="0"/>
    </xf>
    <xf borderId="19" fillId="3" fontId="5" numFmtId="0" xfId="0" applyAlignment="1" applyBorder="1" applyFont="1">
      <alignment horizontal="left" readingOrder="0"/>
    </xf>
    <xf borderId="19" fillId="3" fontId="6" numFmtId="0" xfId="0" applyAlignment="1" applyBorder="1" applyFont="1">
      <alignment horizontal="center"/>
    </xf>
    <xf borderId="19" fillId="3" fontId="6" numFmtId="164" xfId="0" applyAlignment="1" applyBorder="1" applyFont="1" applyNumberFormat="1">
      <alignment horizontal="center"/>
    </xf>
    <xf borderId="19" fillId="3" fontId="6" numFmtId="1" xfId="0" applyAlignment="1" applyBorder="1" applyFont="1" applyNumberFormat="1">
      <alignment horizontal="center"/>
    </xf>
    <xf borderId="20" fillId="3" fontId="6" numFmtId="165" xfId="0" applyAlignment="1" applyBorder="1" applyFont="1" applyNumberFormat="1">
      <alignment horizontal="center"/>
    </xf>
    <xf borderId="21" fillId="4" fontId="7" numFmtId="0" xfId="0" applyAlignment="1" applyBorder="1" applyFill="1" applyFont="1">
      <alignment horizontal="center" readingOrder="0"/>
    </xf>
    <xf borderId="22" fillId="4" fontId="7" numFmtId="0" xfId="0" applyAlignment="1" applyBorder="1" applyFont="1">
      <alignment horizontal="left" readingOrder="0"/>
    </xf>
    <xf borderId="22" fillId="0" fontId="1" numFmtId="0" xfId="0" applyAlignment="1" applyBorder="1" applyFont="1">
      <alignment horizontal="center" readingOrder="0"/>
    </xf>
    <xf borderId="22" fillId="0" fontId="1" numFmtId="0" xfId="0" applyAlignment="1" applyBorder="1" applyFont="1">
      <alignment horizontal="center" readingOrder="0"/>
    </xf>
    <xf borderId="22" fillId="0" fontId="1" numFmtId="164" xfId="0" applyAlignment="1" applyBorder="1" applyFont="1" applyNumberFormat="1">
      <alignment horizontal="center" readingOrder="0"/>
    </xf>
    <xf borderId="22" fillId="0" fontId="1" numFmtId="1" xfId="0" applyAlignment="1" applyBorder="1" applyFont="1" applyNumberFormat="1">
      <alignment horizontal="center" readingOrder="0"/>
    </xf>
    <xf borderId="23" fillId="0" fontId="1" numFmtId="165" xfId="0" applyAlignment="1" applyBorder="1" applyFont="1" applyNumberFormat="1">
      <alignment horizontal="center"/>
    </xf>
    <xf borderId="1" fillId="4" fontId="7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center" readingOrder="0"/>
    </xf>
    <xf borderId="1" fillId="0" fontId="1" numFmtId="164" xfId="0" applyAlignment="1" applyBorder="1" applyFont="1" applyNumberFormat="1">
      <alignment horizontal="center" readingOrder="0"/>
    </xf>
    <xf borderId="1" fillId="0" fontId="1" numFmtId="1" xfId="0" applyAlignment="1" applyBorder="1" applyFont="1" applyNumberFormat="1">
      <alignment horizontal="center" readingOrder="0"/>
    </xf>
    <xf borderId="24" fillId="0" fontId="1" numFmtId="165" xfId="0" applyAlignment="1" applyBorder="1" applyFont="1" applyNumberFormat="1">
      <alignment horizontal="center"/>
    </xf>
    <xf borderId="25" fillId="0" fontId="4" numFmtId="0" xfId="0" applyAlignment="1" applyBorder="1" applyFont="1">
      <alignment horizontal="left"/>
    </xf>
    <xf borderId="1" fillId="0" fontId="4" numFmtId="0" xfId="0" applyAlignment="1" applyBorder="1" applyFont="1">
      <alignment horizontal="left"/>
    </xf>
    <xf borderId="1" fillId="0" fontId="1" numFmtId="0" xfId="0" applyAlignment="1" applyBorder="1" applyFont="1">
      <alignment horizontal="center"/>
    </xf>
    <xf borderId="1" fillId="0" fontId="4" numFmtId="0" xfId="0" applyBorder="1" applyFont="1"/>
    <xf borderId="1" fillId="0" fontId="4" numFmtId="164" xfId="0" applyBorder="1" applyFont="1" applyNumberFormat="1"/>
    <xf borderId="25" fillId="4" fontId="7" numFmtId="0" xfId="0" applyAlignment="1" applyBorder="1" applyFont="1">
      <alignment horizontal="left" readingOrder="0"/>
    </xf>
    <xf borderId="25" fillId="0" fontId="2" numFmtId="0" xfId="0" applyAlignment="1" applyBorder="1" applyFont="1">
      <alignment horizontal="left" readingOrder="0"/>
    </xf>
    <xf borderId="1" fillId="0" fontId="2" numFmtId="0" xfId="0" applyAlignment="1" applyBorder="1" applyFont="1">
      <alignment horizontal="left" readingOrder="0"/>
    </xf>
    <xf borderId="1" fillId="0" fontId="1" numFmtId="164" xfId="0" applyAlignment="1" applyBorder="1" applyFont="1" applyNumberFormat="1">
      <alignment horizontal="center"/>
    </xf>
    <xf borderId="1" fillId="0" fontId="8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25" fillId="4" fontId="1" numFmtId="0" xfId="0" applyAlignment="1" applyBorder="1" applyFont="1">
      <alignment horizontal="left" readingOrder="0" vertical="bottom"/>
    </xf>
    <xf borderId="1" fillId="4" fontId="1" numFmtId="0" xfId="0" applyAlignment="1" applyBorder="1" applyFont="1">
      <alignment horizontal="left" readingOrder="0" vertical="bottom"/>
    </xf>
    <xf borderId="1" fillId="0" fontId="4" numFmtId="0" xfId="0" applyAlignment="1" applyBorder="1" applyFont="1">
      <alignment horizontal="center"/>
    </xf>
    <xf borderId="1" fillId="0" fontId="1" numFmtId="0" xfId="0" applyAlignment="1" applyBorder="1" applyFont="1">
      <alignment horizontal="center" readingOrder="0" vertical="bottom"/>
    </xf>
    <xf borderId="1" fillId="0" fontId="1" numFmtId="164" xfId="0" applyAlignment="1" applyBorder="1" applyFont="1" applyNumberFormat="1">
      <alignment horizontal="center" readingOrder="0" vertical="bottom"/>
    </xf>
    <xf borderId="10" fillId="0" fontId="1" numFmtId="0" xfId="0" applyAlignment="1" applyBorder="1" applyFont="1">
      <alignment vertical="bottom"/>
    </xf>
    <xf borderId="25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center" vertical="bottom"/>
    </xf>
    <xf borderId="1" fillId="0" fontId="1" numFmtId="164" xfId="0" applyAlignment="1" applyBorder="1" applyFont="1" applyNumberFormat="1">
      <alignment horizontal="center" vertical="bottom"/>
    </xf>
    <xf borderId="25" fillId="0" fontId="1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5" fillId="4" fontId="7" numFmtId="0" xfId="0" applyAlignment="1" applyBorder="1" applyFont="1">
      <alignment horizontal="left"/>
    </xf>
    <xf borderId="1" fillId="4" fontId="7" numFmtId="0" xfId="0" applyAlignment="1" applyBorder="1" applyFont="1">
      <alignment horizontal="left"/>
    </xf>
    <xf borderId="26" fillId="4" fontId="7" numFmtId="0" xfId="0" applyAlignment="1" applyBorder="1" applyFont="1">
      <alignment horizontal="left" readingOrder="0"/>
    </xf>
    <xf borderId="27" fillId="4" fontId="7" numFmtId="0" xfId="0" applyAlignment="1" applyBorder="1" applyFont="1">
      <alignment horizontal="left" readingOrder="0"/>
    </xf>
    <xf borderId="27" fillId="0" fontId="1" numFmtId="0" xfId="0" applyAlignment="1" applyBorder="1" applyFont="1">
      <alignment horizontal="center" readingOrder="0"/>
    </xf>
    <xf borderId="27" fillId="0" fontId="1" numFmtId="0" xfId="0" applyAlignment="1" applyBorder="1" applyFont="1">
      <alignment horizontal="center" readingOrder="0"/>
    </xf>
    <xf borderId="27" fillId="0" fontId="1" numFmtId="164" xfId="0" applyAlignment="1" applyBorder="1" applyFont="1" applyNumberFormat="1">
      <alignment horizontal="center" readingOrder="0"/>
    </xf>
    <xf borderId="27" fillId="0" fontId="1" numFmtId="1" xfId="0" applyAlignment="1" applyBorder="1" applyFont="1" applyNumberFormat="1">
      <alignment horizontal="center" readingOrder="0"/>
    </xf>
    <xf borderId="28" fillId="0" fontId="1" numFmtId="165" xfId="0" applyAlignment="1" applyBorder="1" applyFont="1" applyNumberFormat="1">
      <alignment horizontal="center"/>
    </xf>
    <xf borderId="22" fillId="0" fontId="4" numFmtId="0" xfId="0" applyAlignment="1" applyBorder="1" applyFont="1">
      <alignment horizontal="left"/>
    </xf>
    <xf borderId="22" fillId="0" fontId="1" numFmtId="0" xfId="0" applyAlignment="1" applyBorder="1" applyFont="1">
      <alignment horizontal="center"/>
    </xf>
    <xf borderId="22" fillId="0" fontId="1" numFmtId="164" xfId="0" applyAlignment="1" applyBorder="1" applyFont="1" applyNumberFormat="1">
      <alignment horizontal="center"/>
    </xf>
    <xf borderId="22" fillId="0" fontId="1" numFmtId="165" xfId="0" applyAlignment="1" applyBorder="1" applyFont="1" applyNumberFormat="1">
      <alignment horizontal="center"/>
    </xf>
    <xf borderId="1" fillId="0" fontId="9" numFmtId="0" xfId="0" applyBorder="1" applyFont="1"/>
    <xf borderId="2" fillId="0" fontId="9" numFmtId="0" xfId="0" applyBorder="1" applyFont="1"/>
    <xf borderId="2" fillId="0" fontId="9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 shrinkToFit="0" vertical="center" wrapText="1"/>
    </xf>
    <xf borderId="29" fillId="3" fontId="11" numFmtId="0" xfId="0" applyAlignment="1" applyBorder="1" applyFont="1">
      <alignment horizontal="left" readingOrder="0" shrinkToFit="0" vertical="center" wrapText="1"/>
    </xf>
    <xf borderId="30" fillId="0" fontId="3" numFmtId="0" xfId="0" applyBorder="1" applyFont="1"/>
    <xf borderId="31" fillId="3" fontId="5" numFmtId="0" xfId="0" applyAlignment="1" applyBorder="1" applyFont="1">
      <alignment horizontal="right" readingOrder="0" shrinkToFit="0" vertical="center" wrapText="1"/>
    </xf>
    <xf borderId="32" fillId="0" fontId="3" numFmtId="0" xfId="0" applyBorder="1" applyFont="1"/>
    <xf borderId="33" fillId="3" fontId="12" numFmtId="165" xfId="0" applyAlignment="1" applyBorder="1" applyFont="1" applyNumberFormat="1">
      <alignment horizontal="center" vertical="center"/>
    </xf>
    <xf borderId="10" fillId="0" fontId="9" numFmtId="0" xfId="0" applyAlignment="1" applyBorder="1" applyFont="1">
      <alignment shrinkToFit="0" vertical="center" wrapText="1"/>
    </xf>
    <xf borderId="34" fillId="0" fontId="3" numFmtId="0" xfId="0" applyBorder="1" applyFont="1"/>
    <xf borderId="35" fillId="0" fontId="3" numFmtId="0" xfId="0" applyBorder="1" applyFont="1"/>
    <xf borderId="36" fillId="3" fontId="5" numFmtId="0" xfId="0" applyAlignment="1" applyBorder="1" applyFont="1">
      <alignment horizontal="right" readingOrder="0" shrinkToFit="0" vertical="center" wrapText="1"/>
    </xf>
    <xf borderId="37" fillId="0" fontId="3" numFmtId="0" xfId="0" applyBorder="1" applyFont="1"/>
    <xf borderId="38" fillId="3" fontId="12" numFmtId="165" xfId="0" applyAlignment="1" applyBorder="1" applyFont="1" applyNumberFormat="1">
      <alignment horizontal="center" vertical="center"/>
    </xf>
    <xf borderId="3" fillId="0" fontId="9" numFmtId="0" xfId="0" applyBorder="1" applyFont="1"/>
    <xf borderId="39" fillId="0" fontId="9" numFmtId="0" xfId="0" applyBorder="1" applyFont="1"/>
    <xf borderId="22" fillId="0" fontId="9" numFmtId="0" xfId="0" applyAlignment="1" applyBorder="1" applyFont="1">
      <alignment horizontal="center"/>
    </xf>
    <xf borderId="40" fillId="0" fontId="9" numFmtId="0" xfId="0" applyAlignment="1" applyBorder="1" applyFont="1">
      <alignment horizontal="center"/>
    </xf>
    <xf borderId="10" fillId="0" fontId="9" numFmtId="0" xfId="0" applyBorder="1" applyFont="1"/>
    <xf borderId="41" fillId="2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42" fillId="2" fontId="2" numFmtId="0" xfId="0" applyAlignment="1" applyBorder="1" applyFont="1">
      <alignment horizontal="center" readingOrder="0" shrinkToFit="0" vertical="center" wrapText="1"/>
    </xf>
    <xf borderId="41" fillId="0" fontId="9" numFmtId="0" xfId="0" applyBorder="1" applyFont="1"/>
    <xf borderId="1" fillId="0" fontId="9" numFmtId="0" xfId="0" applyAlignment="1" applyBorder="1" applyFont="1">
      <alignment horizontal="center"/>
    </xf>
    <xf borderId="1" fillId="0" fontId="9" numFmtId="165" xfId="0" applyAlignment="1" applyBorder="1" applyFont="1" applyNumberFormat="1">
      <alignment horizontal="center"/>
    </xf>
    <xf borderId="42" fillId="0" fontId="9" numFmtId="0" xfId="0" applyAlignment="1" applyBorder="1" applyFont="1">
      <alignment horizontal="center"/>
    </xf>
    <xf borderId="43" fillId="0" fontId="9" numFmtId="0" xfId="0" applyBorder="1" applyFont="1"/>
    <xf borderId="44" fillId="0" fontId="9" numFmtId="0" xfId="0" applyAlignment="1" applyBorder="1" applyFont="1">
      <alignment horizontal="center"/>
    </xf>
    <xf borderId="45" fillId="0" fontId="9" numFmtId="0" xfId="0" applyAlignment="1" applyBorder="1" applyFont="1">
      <alignment horizontal="center"/>
    </xf>
    <xf borderId="22" fillId="0" fontId="9" numFmtId="0" xfId="0" applyBorder="1" applyFont="1"/>
    <xf borderId="46" fillId="3" fontId="11" numFmtId="0" xfId="0" applyAlignment="1" applyBorder="1" applyFont="1">
      <alignment readingOrder="0" shrinkToFit="0" vertical="center" wrapText="1"/>
    </xf>
    <xf borderId="47" fillId="0" fontId="3" numFmtId="0" xfId="0" applyBorder="1" applyFont="1"/>
    <xf borderId="48" fillId="3" fontId="5" numFmtId="0" xfId="0" applyAlignment="1" applyBorder="1" applyFont="1">
      <alignment horizontal="right" shrinkToFit="0" vertical="center" wrapText="1"/>
    </xf>
    <xf borderId="49" fillId="0" fontId="3" numFmtId="0" xfId="0" applyBorder="1" applyFont="1"/>
    <xf borderId="50" fillId="3" fontId="6" numFmtId="165" xfId="0" applyAlignment="1" applyBorder="1" applyFont="1" applyNumberFormat="1">
      <alignment horizontal="center" vertical="center"/>
    </xf>
    <xf borderId="51" fillId="0" fontId="3" numFmtId="0" xfId="0" applyBorder="1" applyFont="1"/>
    <xf borderId="52" fillId="0" fontId="3" numFmtId="0" xfId="0" applyBorder="1" applyFont="1"/>
    <xf borderId="53" fillId="3" fontId="5" numFmtId="0" xfId="0" applyAlignment="1" applyBorder="1" applyFont="1">
      <alignment horizontal="right" shrinkToFit="0" vertical="center" wrapText="1"/>
    </xf>
    <xf borderId="54" fillId="0" fontId="3" numFmtId="0" xfId="0" applyBorder="1" applyFont="1"/>
    <xf borderId="55" fillId="3" fontId="6" numFmtId="165" xfId="0" applyAlignment="1" applyBorder="1" applyFont="1" applyNumberFormat="1">
      <alignment horizontal="center" vertical="center"/>
    </xf>
    <xf borderId="25" fillId="0" fontId="9" numFmtId="0" xfId="0" applyBorder="1" applyFont="1"/>
    <xf borderId="24" fillId="0" fontId="9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25" fillId="2" fontId="2" numFmtId="0" xfId="0" applyAlignment="1" applyBorder="1" applyFont="1">
      <alignment horizontal="center" readingOrder="0" shrinkToFit="0" vertical="center" wrapText="1"/>
    </xf>
    <xf borderId="24" fillId="2" fontId="2" numFmtId="0" xfId="0" applyAlignment="1" applyBorder="1" applyFont="1">
      <alignment horizontal="center" readingOrder="0" shrinkToFit="0" vertical="center" wrapText="1"/>
    </xf>
    <xf borderId="1" fillId="0" fontId="9" numFmtId="0" xfId="0" applyAlignment="1" applyBorder="1" applyFont="1">
      <alignment horizontal="center" readingOrder="0"/>
    </xf>
    <xf borderId="26" fillId="0" fontId="9" numFmtId="0" xfId="0" applyBorder="1" applyFont="1"/>
    <xf borderId="27" fillId="0" fontId="9" numFmtId="0" xfId="0" applyAlignment="1" applyBorder="1" applyFont="1">
      <alignment horizontal="center"/>
    </xf>
    <xf borderId="29" fillId="3" fontId="11" numFmtId="0" xfId="0" applyAlignment="1" applyBorder="1" applyFont="1">
      <alignment readingOrder="0" shrinkToFit="0" vertical="center" wrapText="1"/>
    </xf>
    <xf borderId="31" fillId="3" fontId="5" numFmtId="0" xfId="0" applyAlignment="1" applyBorder="1" applyFont="1">
      <alignment horizontal="right" shrinkToFit="0" vertical="center" wrapText="1"/>
    </xf>
    <xf borderId="33" fillId="3" fontId="6" numFmtId="165" xfId="0" applyAlignment="1" applyBorder="1" applyFont="1" applyNumberFormat="1">
      <alignment horizontal="center" vertical="center"/>
    </xf>
    <xf borderId="56" fillId="0" fontId="3" numFmtId="0" xfId="0" applyBorder="1" applyFont="1"/>
    <xf borderId="57" fillId="3" fontId="6" numFmtId="165" xfId="0" applyAlignment="1" applyBorder="1" applyFont="1" applyNumberFormat="1">
      <alignment horizontal="center" vertical="center"/>
    </xf>
    <xf borderId="41" fillId="0" fontId="10" numFmtId="0" xfId="0" applyAlignment="1" applyBorder="1" applyFont="1">
      <alignment horizontal="center" readingOrder="0"/>
    </xf>
    <xf borderId="1" fillId="0" fontId="10" numFmtId="0" xfId="0" applyAlignment="1" applyBorder="1" applyFont="1">
      <alignment horizontal="center" readingOrder="0"/>
    </xf>
    <xf borderId="42" fillId="0" fontId="10" numFmtId="0" xfId="0" applyAlignment="1" applyBorder="1" applyFont="1">
      <alignment horizontal="center" readingOrder="0"/>
    </xf>
    <xf borderId="58" fillId="0" fontId="9" numFmtId="0" xfId="0" applyBorder="1" applyFont="1"/>
    <xf borderId="3" fillId="0" fontId="9" numFmtId="0" xfId="0" applyAlignment="1" applyBorder="1" applyFont="1">
      <alignment horizontal="center" readingOrder="0" shrinkToFit="0" vertical="center" wrapText="1"/>
    </xf>
    <xf borderId="29" fillId="3" fontId="13" numFmtId="0" xfId="0" applyAlignment="1" applyBorder="1" applyFont="1">
      <alignment horizontal="left" readingOrder="0" shrinkToFit="0" vertical="center" wrapText="1"/>
    </xf>
    <xf borderId="59" fillId="0" fontId="3" numFmtId="0" xfId="0" applyBorder="1" applyFont="1"/>
    <xf borderId="60" fillId="0" fontId="3" numFmtId="0" xfId="0" applyBorder="1" applyFont="1"/>
    <xf borderId="61" fillId="0" fontId="10" numFmtId="0" xfId="0" applyAlignment="1" applyBorder="1" applyFont="1">
      <alignment horizontal="center" readingOrder="0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readingOrder="0"/>
    </xf>
    <xf borderId="3" fillId="0" fontId="9" numFmtId="0" xfId="0" applyAlignment="1" applyBorder="1" applyFont="1">
      <alignment shrinkToFit="0" vertical="center" wrapText="1"/>
    </xf>
    <xf borderId="62" fillId="2" fontId="14" numFmtId="0" xfId="0" applyAlignment="1" applyBorder="1" applyFont="1">
      <alignment horizontal="center" readingOrder="0" shrinkToFit="0" vertical="center" wrapText="1"/>
    </xf>
    <xf borderId="63" fillId="2" fontId="14" numFmtId="0" xfId="0" applyAlignment="1" applyBorder="1" applyFont="1">
      <alignment horizontal="center" readingOrder="0" shrinkToFit="0" vertical="center" wrapText="1"/>
    </xf>
    <xf borderId="2" fillId="2" fontId="14" numFmtId="0" xfId="0" applyAlignment="1" applyBorder="1" applyFont="1">
      <alignment horizontal="center" readingOrder="0" shrinkToFit="0" vertical="center" wrapText="1"/>
    </xf>
    <xf borderId="64" fillId="2" fontId="14" numFmtId="0" xfId="0" applyAlignment="1" applyBorder="1" applyFont="1">
      <alignment horizontal="center" readingOrder="0" shrinkToFit="0" vertical="center" wrapText="1"/>
    </xf>
    <xf borderId="61" fillId="0" fontId="10" numFmtId="0" xfId="0" applyAlignment="1" applyBorder="1" applyFont="1">
      <alignment readingOrder="0" shrinkToFit="0" vertical="center" wrapText="1"/>
    </xf>
    <xf borderId="61" fillId="0" fontId="9" numFmtId="164" xfId="0" applyAlignment="1" applyBorder="1" applyFont="1" applyNumberFormat="1">
      <alignment horizontal="left" readingOrder="0" shrinkToFit="0" vertical="center" wrapText="1"/>
    </xf>
    <xf borderId="65" fillId="2" fontId="15" numFmtId="165" xfId="0" applyAlignment="1" applyBorder="1" applyFont="1" applyNumberFormat="1">
      <alignment horizontal="center" readingOrder="0" shrinkToFit="0" vertical="center" wrapText="1"/>
    </xf>
    <xf borderId="66" fillId="2" fontId="15" numFmtId="165" xfId="0" applyAlignment="1" applyBorder="1" applyFont="1" applyNumberFormat="1">
      <alignment horizontal="center" readingOrder="0" shrinkToFit="0" vertical="center" wrapText="1"/>
    </xf>
    <xf borderId="67" fillId="2" fontId="15" numFmtId="165" xfId="0" applyAlignment="1" applyBorder="1" applyFont="1" applyNumberFormat="1">
      <alignment horizontal="center" readingOrder="0" shrinkToFit="0" vertical="center" wrapText="1"/>
    </xf>
    <xf borderId="68" fillId="2" fontId="15" numFmtId="165" xfId="0" applyAlignment="1" applyBorder="1" applyFont="1" applyNumberFormat="1">
      <alignment horizontal="center" readingOrder="0" shrinkToFit="0" vertical="center" wrapText="1"/>
    </xf>
    <xf borderId="67" fillId="2" fontId="15" numFmtId="165" xfId="0" applyAlignment="1" applyBorder="1" applyFont="1" applyNumberFormat="1">
      <alignment horizontal="center" readingOrder="0" shrinkToFit="0" vertical="center" wrapText="1"/>
    </xf>
    <xf borderId="62" fillId="0" fontId="10" numFmtId="0" xfId="0" applyAlignment="1" applyBorder="1" applyFont="1">
      <alignment horizontal="center" readingOrder="0"/>
    </xf>
    <xf borderId="2" fillId="0" fontId="10" numFmtId="0" xfId="0" applyAlignment="1" applyBorder="1" applyFont="1">
      <alignment horizontal="center" readingOrder="0"/>
    </xf>
    <xf borderId="69" fillId="0" fontId="10" numFmtId="0" xfId="0" applyAlignment="1" applyBorder="1" applyFont="1">
      <alignment horizontal="center" readingOrder="0"/>
    </xf>
    <xf borderId="70" fillId="2" fontId="14" numFmtId="0" xfId="0" applyAlignment="1" applyBorder="1" applyFont="1">
      <alignment horizontal="left" readingOrder="0" shrinkToFit="0" vertical="center" wrapText="1"/>
    </xf>
    <xf borderId="61" fillId="0" fontId="3" numFmtId="0" xfId="0" applyBorder="1" applyFont="1"/>
    <xf borderId="71" fillId="0" fontId="3" numFmtId="0" xfId="0" applyBorder="1" applyFont="1"/>
    <xf borderId="56" fillId="0" fontId="9" numFmtId="0" xfId="0" applyBorder="1" applyFont="1"/>
    <xf borderId="72" fillId="0" fontId="3" numFmtId="0" xfId="0" applyBorder="1" applyFont="1"/>
    <xf borderId="73" fillId="0" fontId="3" numFmtId="0" xfId="0" applyBorder="1" applyFont="1"/>
    <xf borderId="74" fillId="0" fontId="9" numFmtId="0" xfId="0" applyBorder="1" applyFont="1"/>
    <xf borderId="75" fillId="0" fontId="9" numFmtId="0" xfId="0" applyBorder="1" applyFont="1"/>
    <xf borderId="70" fillId="0" fontId="9" numFmtId="0" xfId="0" applyBorder="1" applyFont="1"/>
    <xf borderId="76" fillId="0" fontId="9" numFmtId="0" xfId="0" applyBorder="1" applyFont="1"/>
    <xf borderId="77" fillId="0" fontId="3" numFmtId="0" xfId="0" applyBorder="1" applyFont="1"/>
    <xf borderId="78" fillId="0" fontId="3" numFmtId="0" xfId="0" applyBorder="1" applyFont="1"/>
    <xf borderId="75" fillId="0" fontId="3" numFmtId="0" xfId="0" applyBorder="1" applyFont="1"/>
  </cellXfs>
  <cellStyles count="1">
    <cellStyle xfId="0" name="Normal" builtinId="0"/>
  </cellStyles>
  <dxfs count="1">
    <dxf>
      <font>
        <b/>
      </font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4.63"/>
    <col customWidth="1" min="3" max="3" width="80.13"/>
    <col customWidth="1" min="4" max="6" width="6.38"/>
    <col customWidth="1" min="7" max="7" width="26.0"/>
    <col customWidth="1" min="8" max="12" width="15.25"/>
    <col customWidth="1" min="13" max="13" width="3.38"/>
  </cols>
  <sheetData>
    <row r="1">
      <c r="A1" s="1"/>
      <c r="B1" s="2"/>
      <c r="C1" s="2"/>
      <c r="D1" s="3"/>
      <c r="E1" s="3"/>
      <c r="F1" s="3"/>
      <c r="G1" s="3"/>
      <c r="H1" s="4"/>
      <c r="I1" s="4"/>
      <c r="J1" s="3"/>
      <c r="K1" s="5"/>
      <c r="L1" s="6"/>
      <c r="M1" s="7"/>
    </row>
    <row r="2">
      <c r="A2" s="8"/>
      <c r="B2" s="9"/>
      <c r="C2" s="10" t="s">
        <v>0</v>
      </c>
      <c r="D2" s="11" t="s">
        <v>1</v>
      </c>
      <c r="E2" s="12"/>
      <c r="F2" s="13"/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4" t="s">
        <v>7</v>
      </c>
      <c r="M2" s="15"/>
    </row>
    <row r="3">
      <c r="A3" s="8"/>
      <c r="B3" s="16"/>
      <c r="C3" s="17"/>
      <c r="D3" s="18">
        <v>1.0</v>
      </c>
      <c r="E3" s="18">
        <v>2.0</v>
      </c>
      <c r="F3" s="18">
        <v>3.0</v>
      </c>
      <c r="G3" s="17"/>
      <c r="H3" s="17"/>
      <c r="I3" s="17"/>
      <c r="J3" s="17"/>
      <c r="K3" s="17"/>
      <c r="L3" s="19"/>
      <c r="M3" s="15"/>
    </row>
    <row r="4">
      <c r="A4" s="20"/>
      <c r="B4" s="21"/>
      <c r="C4" s="22"/>
      <c r="D4" s="23"/>
      <c r="E4" s="23"/>
      <c r="F4" s="23"/>
      <c r="G4" s="24"/>
      <c r="H4" s="25"/>
      <c r="I4" s="25"/>
      <c r="J4" s="24"/>
      <c r="K4" s="26"/>
      <c r="L4" s="27"/>
      <c r="M4" s="28"/>
    </row>
    <row r="5">
      <c r="A5" s="20"/>
      <c r="B5" s="29"/>
      <c r="C5" s="30" t="s">
        <v>8</v>
      </c>
      <c r="D5" s="31"/>
      <c r="E5" s="31"/>
      <c r="F5" s="31"/>
      <c r="G5" s="31"/>
      <c r="H5" s="32"/>
      <c r="I5" s="32"/>
      <c r="J5" s="31"/>
      <c r="K5" s="33"/>
      <c r="L5" s="34"/>
      <c r="M5" s="28"/>
    </row>
    <row r="6">
      <c r="A6" s="20"/>
      <c r="B6" s="35"/>
      <c r="C6" s="36" t="s">
        <v>9</v>
      </c>
      <c r="D6" s="37" t="b">
        <v>0</v>
      </c>
      <c r="E6" s="37" t="b">
        <v>0</v>
      </c>
      <c r="F6" s="38" t="b">
        <v>1</v>
      </c>
      <c r="G6" s="38" t="s">
        <v>10</v>
      </c>
      <c r="H6" s="39">
        <v>500.0</v>
      </c>
      <c r="I6" s="39">
        <v>3000.0</v>
      </c>
      <c r="J6" s="38" t="s">
        <v>11</v>
      </c>
      <c r="K6" s="40">
        <v>1.0</v>
      </c>
      <c r="L6" s="41">
        <f t="shared" ref="L6:L7" si="1">IF(K6=1, H6, INT(MIN(H6 * (1 + (I6 - H6) / H6 / 4 * (K6 - 1)), I6)/10)*10)</f>
        <v>500</v>
      </c>
      <c r="M6" s="28"/>
    </row>
    <row r="7">
      <c r="A7" s="20"/>
      <c r="B7" s="35" t="s">
        <v>12</v>
      </c>
      <c r="C7" s="42" t="s">
        <v>13</v>
      </c>
      <c r="D7" s="43" t="b">
        <v>1</v>
      </c>
      <c r="E7" s="43" t="b">
        <v>0</v>
      </c>
      <c r="F7" s="43" t="b">
        <v>0</v>
      </c>
      <c r="G7" s="43" t="s">
        <v>14</v>
      </c>
      <c r="H7" s="44">
        <v>300.0</v>
      </c>
      <c r="I7" s="44">
        <v>2000.0</v>
      </c>
      <c r="J7" s="43" t="s">
        <v>11</v>
      </c>
      <c r="K7" s="45">
        <v>1.0</v>
      </c>
      <c r="L7" s="46">
        <f t="shared" si="1"/>
        <v>300</v>
      </c>
      <c r="M7" s="28"/>
    </row>
    <row r="8">
      <c r="A8" s="20"/>
      <c r="B8" s="47"/>
      <c r="C8" s="48"/>
      <c r="D8" s="49"/>
      <c r="E8" s="49"/>
      <c r="F8" s="49"/>
      <c r="G8" s="50"/>
      <c r="H8" s="51"/>
      <c r="I8" s="51"/>
      <c r="J8" s="50"/>
      <c r="K8" s="45"/>
      <c r="L8" s="46"/>
      <c r="M8" s="28"/>
    </row>
    <row r="9">
      <c r="A9" s="20"/>
      <c r="B9" s="29"/>
      <c r="C9" s="30" t="s">
        <v>15</v>
      </c>
      <c r="D9" s="31"/>
      <c r="E9" s="31"/>
      <c r="F9" s="31"/>
      <c r="G9" s="31"/>
      <c r="H9" s="32"/>
      <c r="I9" s="32"/>
      <c r="J9" s="31"/>
      <c r="K9" s="33"/>
      <c r="L9" s="34"/>
      <c r="M9" s="28"/>
    </row>
    <row r="10">
      <c r="A10" s="20"/>
      <c r="B10" s="35" t="s">
        <v>12</v>
      </c>
      <c r="C10" s="42" t="s">
        <v>16</v>
      </c>
      <c r="D10" s="43" t="b">
        <v>1</v>
      </c>
      <c r="E10" s="43" t="b">
        <v>0</v>
      </c>
      <c r="F10" s="43" t="b">
        <v>0</v>
      </c>
      <c r="G10" s="43" t="s">
        <v>17</v>
      </c>
      <c r="H10" s="44">
        <v>100.0</v>
      </c>
      <c r="I10" s="44">
        <v>300.0</v>
      </c>
      <c r="J10" s="43" t="s">
        <v>11</v>
      </c>
      <c r="K10" s="45">
        <v>1.0</v>
      </c>
      <c r="L10" s="46">
        <f>IF(K10=1, H10, INT(MIN(H10 * (1 + (I10 - H10) / H10 / 4 * (K10 - 1)), I10)/10)*10)</f>
        <v>100</v>
      </c>
      <c r="M10" s="28"/>
    </row>
    <row r="11">
      <c r="A11" s="20"/>
      <c r="B11" s="47"/>
      <c r="C11" s="48"/>
      <c r="D11" s="49"/>
      <c r="E11" s="49"/>
      <c r="F11" s="49"/>
      <c r="G11" s="50"/>
      <c r="H11" s="51"/>
      <c r="I11" s="51"/>
      <c r="J11" s="50"/>
      <c r="K11" s="45"/>
      <c r="L11" s="46"/>
      <c r="M11" s="28"/>
    </row>
    <row r="12">
      <c r="A12" s="20"/>
      <c r="B12" s="29"/>
      <c r="C12" s="30" t="s">
        <v>18</v>
      </c>
      <c r="D12" s="31"/>
      <c r="E12" s="31"/>
      <c r="F12" s="31"/>
      <c r="G12" s="31"/>
      <c r="H12" s="32"/>
      <c r="I12" s="32"/>
      <c r="J12" s="31"/>
      <c r="K12" s="33"/>
      <c r="L12" s="34"/>
      <c r="M12" s="28"/>
    </row>
    <row r="13">
      <c r="A13" s="20"/>
      <c r="B13" s="52"/>
      <c r="C13" s="42" t="s">
        <v>19</v>
      </c>
      <c r="D13" s="43" t="b">
        <v>0</v>
      </c>
      <c r="E13" s="43" t="b">
        <v>0</v>
      </c>
      <c r="F13" s="43" t="b">
        <v>1</v>
      </c>
      <c r="G13" s="43" t="s">
        <v>10</v>
      </c>
      <c r="H13" s="44">
        <v>500.0</v>
      </c>
      <c r="I13" s="44">
        <v>2000.0</v>
      </c>
      <c r="J13" s="43" t="s">
        <v>20</v>
      </c>
      <c r="K13" s="45">
        <v>1.0</v>
      </c>
      <c r="L13" s="46">
        <f t="shared" ref="L13:L14" si="2">IF(K13=1, H13, INT(MIN(H13 * (1 + (I13 - H13) / H13 / 4 * (K13 - 1)), I13)/10)*10)</f>
        <v>500</v>
      </c>
      <c r="M13" s="28"/>
    </row>
    <row r="14">
      <c r="A14" s="20"/>
      <c r="B14" s="52"/>
      <c r="C14" s="42" t="s">
        <v>21</v>
      </c>
      <c r="D14" s="43" t="b">
        <v>0</v>
      </c>
      <c r="E14" s="43" t="b">
        <v>0</v>
      </c>
      <c r="F14" s="43" t="b">
        <v>1</v>
      </c>
      <c r="G14" s="43" t="s">
        <v>22</v>
      </c>
      <c r="H14" s="44">
        <v>500.0</v>
      </c>
      <c r="I14" s="44">
        <v>1500.0</v>
      </c>
      <c r="J14" s="43" t="s">
        <v>11</v>
      </c>
      <c r="K14" s="45">
        <v>1.0</v>
      </c>
      <c r="L14" s="46">
        <f t="shared" si="2"/>
        <v>500</v>
      </c>
      <c r="M14" s="28"/>
    </row>
    <row r="15">
      <c r="A15" s="20"/>
      <c r="B15" s="53"/>
      <c r="C15" s="54"/>
      <c r="D15" s="49"/>
      <c r="E15" s="49"/>
      <c r="F15" s="49"/>
      <c r="G15" s="49"/>
      <c r="H15" s="55"/>
      <c r="I15" s="55"/>
      <c r="J15" s="56"/>
      <c r="K15" s="45"/>
      <c r="L15" s="46"/>
      <c r="M15" s="28"/>
    </row>
    <row r="16">
      <c r="A16" s="20"/>
      <c r="B16" s="29"/>
      <c r="C16" s="30" t="s">
        <v>23</v>
      </c>
      <c r="D16" s="31"/>
      <c r="E16" s="31"/>
      <c r="F16" s="31"/>
      <c r="G16" s="31"/>
      <c r="H16" s="32"/>
      <c r="I16" s="32"/>
      <c r="J16" s="31"/>
      <c r="K16" s="33"/>
      <c r="L16" s="34"/>
      <c r="M16" s="28"/>
    </row>
    <row r="17">
      <c r="A17" s="20"/>
      <c r="B17" s="52"/>
      <c r="C17" s="42" t="s">
        <v>24</v>
      </c>
      <c r="D17" s="57" t="b">
        <v>0</v>
      </c>
      <c r="E17" s="43" t="b">
        <v>0</v>
      </c>
      <c r="F17" s="43" t="b">
        <v>1</v>
      </c>
      <c r="G17" s="43" t="s">
        <v>25</v>
      </c>
      <c r="H17" s="44">
        <v>500.0</v>
      </c>
      <c r="I17" s="44">
        <v>3000.0</v>
      </c>
      <c r="J17" s="43" t="s">
        <v>11</v>
      </c>
      <c r="K17" s="45">
        <v>1.0</v>
      </c>
      <c r="L17" s="46">
        <f t="shared" ref="L17:L20" si="3">IF(K17=1, H17, INT(MIN(H17 * (1 + (I17 - H17) / H17 / 4 * (K17 - 1)), I17)/10)*10)</f>
        <v>500</v>
      </c>
      <c r="M17" s="28"/>
    </row>
    <row r="18">
      <c r="A18" s="20"/>
      <c r="B18" s="58"/>
      <c r="C18" s="59" t="s">
        <v>26</v>
      </c>
      <c r="D18" s="57" t="b">
        <v>0</v>
      </c>
      <c r="E18" s="43" t="b">
        <v>0</v>
      </c>
      <c r="F18" s="43" t="b">
        <v>0</v>
      </c>
      <c r="G18" s="43" t="s">
        <v>25</v>
      </c>
      <c r="H18" s="44">
        <v>300.0</v>
      </c>
      <c r="I18" s="44">
        <v>500.0</v>
      </c>
      <c r="J18" s="43" t="s">
        <v>11</v>
      </c>
      <c r="K18" s="45">
        <v>1.0</v>
      </c>
      <c r="L18" s="46">
        <f t="shared" si="3"/>
        <v>300</v>
      </c>
      <c r="M18" s="28"/>
    </row>
    <row r="19">
      <c r="A19" s="20"/>
      <c r="B19" s="35" t="s">
        <v>12</v>
      </c>
      <c r="C19" s="42" t="s">
        <v>27</v>
      </c>
      <c r="D19" s="43" t="b">
        <v>1</v>
      </c>
      <c r="E19" s="43" t="b">
        <v>1</v>
      </c>
      <c r="F19" s="43" t="b">
        <v>0</v>
      </c>
      <c r="G19" s="43" t="s">
        <v>25</v>
      </c>
      <c r="H19" s="44">
        <v>300.0</v>
      </c>
      <c r="I19" s="44">
        <v>1200.0</v>
      </c>
      <c r="J19" s="43" t="s">
        <v>20</v>
      </c>
      <c r="K19" s="45">
        <v>1.0</v>
      </c>
      <c r="L19" s="46">
        <f t="shared" si="3"/>
        <v>300</v>
      </c>
      <c r="M19" s="28"/>
    </row>
    <row r="20">
      <c r="A20" s="20"/>
      <c r="B20" s="52"/>
      <c r="C20" s="42" t="s">
        <v>28</v>
      </c>
      <c r="D20" s="43" t="b">
        <v>0</v>
      </c>
      <c r="E20" s="43" t="b">
        <v>0</v>
      </c>
      <c r="F20" s="43" t="b">
        <v>0</v>
      </c>
      <c r="G20" s="43" t="s">
        <v>25</v>
      </c>
      <c r="H20" s="44">
        <v>500.0</v>
      </c>
      <c r="I20" s="44">
        <v>1000.0</v>
      </c>
      <c r="J20" s="43" t="s">
        <v>20</v>
      </c>
      <c r="K20" s="45">
        <v>1.0</v>
      </c>
      <c r="L20" s="46">
        <f t="shared" si="3"/>
        <v>500</v>
      </c>
      <c r="M20" s="28"/>
    </row>
    <row r="21">
      <c r="A21" s="20"/>
      <c r="B21" s="47"/>
      <c r="C21" s="48"/>
      <c r="D21" s="49"/>
      <c r="E21" s="49"/>
      <c r="F21" s="49"/>
      <c r="G21" s="50"/>
      <c r="H21" s="51"/>
      <c r="I21" s="51"/>
      <c r="J21" s="50"/>
      <c r="K21" s="45"/>
      <c r="L21" s="46"/>
      <c r="M21" s="28"/>
    </row>
    <row r="22">
      <c r="A22" s="20"/>
      <c r="B22" s="29"/>
      <c r="C22" s="30" t="s">
        <v>29</v>
      </c>
      <c r="D22" s="31"/>
      <c r="E22" s="31"/>
      <c r="F22" s="31"/>
      <c r="G22" s="31"/>
      <c r="H22" s="32"/>
      <c r="I22" s="32"/>
      <c r="J22" s="31"/>
      <c r="K22" s="33"/>
      <c r="L22" s="34"/>
      <c r="M22" s="28"/>
    </row>
    <row r="23">
      <c r="A23" s="20"/>
      <c r="B23" s="52"/>
      <c r="C23" s="42" t="s">
        <v>30</v>
      </c>
      <c r="D23" s="57" t="b">
        <v>0</v>
      </c>
      <c r="E23" s="43" t="b">
        <v>0</v>
      </c>
      <c r="F23" s="43" t="b">
        <v>1</v>
      </c>
      <c r="G23" s="43">
        <v>10.0</v>
      </c>
      <c r="H23" s="44">
        <v>50.0</v>
      </c>
      <c r="I23" s="44">
        <v>500.0</v>
      </c>
      <c r="J23" s="43" t="s">
        <v>31</v>
      </c>
      <c r="K23" s="45">
        <v>1.0</v>
      </c>
      <c r="L23" s="46">
        <f t="shared" ref="L23:L27" si="4">IF(K23=1, H23, INT(MIN(H23 * (1 + (I23 - H23) / H23 / 4 * (K23 - 1)), I23)/10)*10)</f>
        <v>50</v>
      </c>
      <c r="M23" s="28"/>
    </row>
    <row r="24">
      <c r="A24" s="20"/>
      <c r="B24" s="52"/>
      <c r="C24" s="42" t="s">
        <v>32</v>
      </c>
      <c r="D24" s="57" t="b">
        <v>0</v>
      </c>
      <c r="E24" s="43" t="b">
        <v>0</v>
      </c>
      <c r="F24" s="43" t="b">
        <v>0</v>
      </c>
      <c r="G24" s="43">
        <v>10.0</v>
      </c>
      <c r="H24" s="44">
        <v>50.0</v>
      </c>
      <c r="I24" s="44">
        <v>500.0</v>
      </c>
      <c r="J24" s="43" t="s">
        <v>31</v>
      </c>
      <c r="K24" s="45">
        <v>1.0</v>
      </c>
      <c r="L24" s="46">
        <f t="shared" si="4"/>
        <v>50</v>
      </c>
      <c r="M24" s="28"/>
    </row>
    <row r="25">
      <c r="A25" s="20"/>
      <c r="B25" s="52"/>
      <c r="C25" s="42" t="s">
        <v>33</v>
      </c>
      <c r="D25" s="57" t="b">
        <v>0</v>
      </c>
      <c r="E25" s="43" t="b">
        <v>0</v>
      </c>
      <c r="F25" s="43" t="b">
        <v>1</v>
      </c>
      <c r="G25" s="43">
        <v>10.0</v>
      </c>
      <c r="H25" s="44">
        <v>50.0</v>
      </c>
      <c r="I25" s="44">
        <v>500.0</v>
      </c>
      <c r="J25" s="43" t="s">
        <v>31</v>
      </c>
      <c r="K25" s="45">
        <v>1.0</v>
      </c>
      <c r="L25" s="46">
        <f t="shared" si="4"/>
        <v>50</v>
      </c>
      <c r="M25" s="28"/>
    </row>
    <row r="26">
      <c r="A26" s="20"/>
      <c r="B26" s="52"/>
      <c r="C26" s="42" t="s">
        <v>34</v>
      </c>
      <c r="D26" s="57" t="b">
        <v>0</v>
      </c>
      <c r="E26" s="43" t="b">
        <v>0</v>
      </c>
      <c r="F26" s="43" t="b">
        <v>1</v>
      </c>
      <c r="G26" s="43">
        <v>4.0</v>
      </c>
      <c r="H26" s="44">
        <v>100.0</v>
      </c>
      <c r="I26" s="44">
        <v>700.0</v>
      </c>
      <c r="J26" s="43" t="s">
        <v>31</v>
      </c>
      <c r="K26" s="45">
        <v>1.0</v>
      </c>
      <c r="L26" s="46">
        <f t="shared" si="4"/>
        <v>100</v>
      </c>
      <c r="M26" s="28"/>
    </row>
    <row r="27">
      <c r="A27" s="20"/>
      <c r="B27" s="52"/>
      <c r="C27" s="42" t="s">
        <v>35</v>
      </c>
      <c r="D27" s="57" t="b">
        <v>0</v>
      </c>
      <c r="E27" s="43" t="b">
        <v>0</v>
      </c>
      <c r="F27" s="57" t="b">
        <v>0</v>
      </c>
      <c r="G27" s="43">
        <v>4.0</v>
      </c>
      <c r="H27" s="44">
        <v>50.0</v>
      </c>
      <c r="I27" s="44">
        <v>300.0</v>
      </c>
      <c r="J27" s="43" t="s">
        <v>31</v>
      </c>
      <c r="K27" s="45">
        <v>1.0</v>
      </c>
      <c r="L27" s="46">
        <f t="shared" si="4"/>
        <v>50</v>
      </c>
      <c r="M27" s="28"/>
    </row>
    <row r="28">
      <c r="A28" s="20"/>
      <c r="B28" s="52"/>
      <c r="C28" s="42"/>
      <c r="D28" s="49"/>
      <c r="E28" s="49"/>
      <c r="F28" s="49"/>
      <c r="G28" s="49"/>
      <c r="H28" s="55"/>
      <c r="I28" s="55"/>
      <c r="J28" s="60"/>
      <c r="K28" s="45"/>
      <c r="L28" s="46"/>
      <c r="M28" s="28"/>
    </row>
    <row r="29">
      <c r="A29" s="20"/>
      <c r="B29" s="29"/>
      <c r="C29" s="30" t="s">
        <v>36</v>
      </c>
      <c r="D29" s="31"/>
      <c r="E29" s="31"/>
      <c r="F29" s="31"/>
      <c r="G29" s="31"/>
      <c r="H29" s="32"/>
      <c r="I29" s="32"/>
      <c r="J29" s="31"/>
      <c r="K29" s="33"/>
      <c r="L29" s="34"/>
      <c r="M29" s="28"/>
    </row>
    <row r="30">
      <c r="A30" s="20"/>
      <c r="B30" s="58"/>
      <c r="C30" s="59" t="s">
        <v>37</v>
      </c>
      <c r="D30" s="57" t="b">
        <v>0</v>
      </c>
      <c r="E30" s="57" t="b">
        <v>0</v>
      </c>
      <c r="F30" s="43" t="b">
        <v>1</v>
      </c>
      <c r="G30" s="61" t="s">
        <v>10</v>
      </c>
      <c r="H30" s="62">
        <v>500.0</v>
      </c>
      <c r="I30" s="62">
        <v>1000.0</v>
      </c>
      <c r="J30" s="43" t="s">
        <v>11</v>
      </c>
      <c r="K30" s="45">
        <v>1.0</v>
      </c>
      <c r="L30" s="46">
        <f t="shared" ref="L30:L33" si="5">IF(K30=1, H30, INT(MIN(H30 * (1 + (I30 - H30) / H30 / 4 * (K30 - 1)), I30)/10)*10)</f>
        <v>500</v>
      </c>
      <c r="M30" s="63"/>
    </row>
    <row r="31">
      <c r="A31" s="20"/>
      <c r="B31" s="58"/>
      <c r="C31" s="59" t="s">
        <v>38</v>
      </c>
      <c r="D31" s="57" t="b">
        <v>0</v>
      </c>
      <c r="E31" s="43" t="b">
        <v>0</v>
      </c>
      <c r="F31" s="43" t="b">
        <v>0</v>
      </c>
      <c r="G31" s="61" t="s">
        <v>10</v>
      </c>
      <c r="H31" s="62">
        <v>300.0</v>
      </c>
      <c r="I31" s="62">
        <v>600.0</v>
      </c>
      <c r="J31" s="43" t="s">
        <v>11</v>
      </c>
      <c r="K31" s="45">
        <v>1.0</v>
      </c>
      <c r="L31" s="46">
        <f t="shared" si="5"/>
        <v>300</v>
      </c>
      <c r="M31" s="63"/>
    </row>
    <row r="32">
      <c r="A32" s="20"/>
      <c r="B32" s="35" t="s">
        <v>12</v>
      </c>
      <c r="C32" s="59" t="s">
        <v>39</v>
      </c>
      <c r="D32" s="43" t="b">
        <v>1</v>
      </c>
      <c r="E32" s="43" t="b">
        <v>1</v>
      </c>
      <c r="F32" s="43" t="b">
        <v>0</v>
      </c>
      <c r="G32" s="61" t="s">
        <v>10</v>
      </c>
      <c r="H32" s="62">
        <v>150.0</v>
      </c>
      <c r="I32" s="62">
        <v>300.0</v>
      </c>
      <c r="J32" s="43" t="s">
        <v>11</v>
      </c>
      <c r="K32" s="45">
        <v>1.0</v>
      </c>
      <c r="L32" s="46">
        <f t="shared" si="5"/>
        <v>150</v>
      </c>
      <c r="M32" s="63"/>
    </row>
    <row r="33">
      <c r="A33" s="20"/>
      <c r="B33" s="35" t="s">
        <v>12</v>
      </c>
      <c r="C33" s="59" t="s">
        <v>40</v>
      </c>
      <c r="D33" s="43" t="b">
        <v>1</v>
      </c>
      <c r="E33" s="43" t="b">
        <v>1</v>
      </c>
      <c r="F33" s="43" t="b">
        <v>1</v>
      </c>
      <c r="G33" s="61" t="s">
        <v>41</v>
      </c>
      <c r="H33" s="44">
        <v>500.0</v>
      </c>
      <c r="I33" s="62">
        <v>1000.0</v>
      </c>
      <c r="J33" s="43" t="s">
        <v>11</v>
      </c>
      <c r="K33" s="45">
        <v>1.0</v>
      </c>
      <c r="L33" s="46">
        <f t="shared" si="5"/>
        <v>500</v>
      </c>
      <c r="M33" s="63"/>
    </row>
    <row r="34">
      <c r="A34" s="20"/>
      <c r="B34" s="64"/>
      <c r="C34" s="65"/>
      <c r="D34" s="49"/>
      <c r="E34" s="49"/>
      <c r="F34" s="49"/>
      <c r="G34" s="66"/>
      <c r="H34" s="67"/>
      <c r="I34" s="67"/>
      <c r="J34" s="49"/>
      <c r="K34" s="45"/>
      <c r="L34" s="46"/>
      <c r="M34" s="63"/>
    </row>
    <row r="35">
      <c r="A35" s="20"/>
      <c r="B35" s="29"/>
      <c r="C35" s="30" t="s">
        <v>42</v>
      </c>
      <c r="D35" s="31"/>
      <c r="E35" s="31"/>
      <c r="F35" s="31"/>
      <c r="G35" s="31"/>
      <c r="H35" s="32"/>
      <c r="I35" s="32"/>
      <c r="J35" s="31"/>
      <c r="K35" s="33"/>
      <c r="L35" s="34"/>
      <c r="M35" s="28"/>
    </row>
    <row r="36">
      <c r="A36" s="20"/>
      <c r="B36" s="35" t="s">
        <v>12</v>
      </c>
      <c r="C36" s="42" t="s">
        <v>43</v>
      </c>
      <c r="D36" s="43" t="b">
        <v>1</v>
      </c>
      <c r="E36" s="43" t="b">
        <v>1</v>
      </c>
      <c r="F36" s="43" t="b">
        <v>1</v>
      </c>
      <c r="G36" s="43" t="s">
        <v>44</v>
      </c>
      <c r="H36" s="44">
        <v>500.0</v>
      </c>
      <c r="I36" s="44">
        <v>1000.0</v>
      </c>
      <c r="J36" s="43" t="s">
        <v>20</v>
      </c>
      <c r="K36" s="45">
        <v>1.0</v>
      </c>
      <c r="L36" s="46">
        <f t="shared" ref="L36:L37" si="6">IF(K36=1, H36, INT(MIN(H36 * (1 + (I36 - H36) / H36 / 4 * (K36 - 1)), I36)/10)*10)</f>
        <v>500</v>
      </c>
      <c r="M36" s="28"/>
    </row>
    <row r="37">
      <c r="A37" s="20"/>
      <c r="B37" s="52"/>
      <c r="C37" s="42" t="s">
        <v>45</v>
      </c>
      <c r="D37" s="57" t="b">
        <v>0</v>
      </c>
      <c r="E37" s="57" t="b">
        <v>0</v>
      </c>
      <c r="F37" s="43" t="b">
        <v>1</v>
      </c>
      <c r="G37" s="43" t="s">
        <v>46</v>
      </c>
      <c r="H37" s="44">
        <v>500.0</v>
      </c>
      <c r="I37" s="44">
        <v>5000.0</v>
      </c>
      <c r="J37" s="43" t="s">
        <v>20</v>
      </c>
      <c r="K37" s="45">
        <v>1.0</v>
      </c>
      <c r="L37" s="46">
        <f t="shared" si="6"/>
        <v>500</v>
      </c>
      <c r="M37" s="28"/>
    </row>
    <row r="38">
      <c r="A38" s="20"/>
      <c r="B38" s="64"/>
      <c r="C38" s="65"/>
      <c r="D38" s="49"/>
      <c r="E38" s="49"/>
      <c r="F38" s="49"/>
      <c r="G38" s="49"/>
      <c r="H38" s="55"/>
      <c r="I38" s="55"/>
      <c r="J38" s="49"/>
      <c r="K38" s="45"/>
      <c r="L38" s="46"/>
      <c r="M38" s="28"/>
    </row>
    <row r="39">
      <c r="A39" s="20"/>
      <c r="B39" s="29"/>
      <c r="C39" s="30" t="s">
        <v>47</v>
      </c>
      <c r="D39" s="31"/>
      <c r="E39" s="31"/>
      <c r="F39" s="31"/>
      <c r="G39" s="31"/>
      <c r="H39" s="32"/>
      <c r="I39" s="32"/>
      <c r="J39" s="31"/>
      <c r="K39" s="33"/>
      <c r="L39" s="34"/>
      <c r="M39" s="28"/>
    </row>
    <row r="40">
      <c r="A40" s="20"/>
      <c r="B40" s="52"/>
      <c r="C40" s="42" t="s">
        <v>48</v>
      </c>
      <c r="D40" s="57" t="b">
        <v>0</v>
      </c>
      <c r="E40" s="57" t="b">
        <v>0</v>
      </c>
      <c r="F40" s="43" t="b">
        <v>1</v>
      </c>
      <c r="G40" s="43" t="s">
        <v>49</v>
      </c>
      <c r="H40" s="44">
        <v>300.0</v>
      </c>
      <c r="I40" s="44">
        <v>1000.0</v>
      </c>
      <c r="J40" s="43" t="s">
        <v>20</v>
      </c>
      <c r="K40" s="45">
        <v>1.0</v>
      </c>
      <c r="L40" s="46">
        <f t="shared" ref="L40:L41" si="7">IF(K40=1, H40, INT(MIN(H40 * (1 + (I40 - H40) / H40 / 4 * (K40 - 1)), I40)/10)*10)</f>
        <v>300</v>
      </c>
      <c r="M40" s="28"/>
    </row>
    <row r="41">
      <c r="A41" s="20"/>
      <c r="B41" s="52"/>
      <c r="C41" s="42" t="s">
        <v>50</v>
      </c>
      <c r="D41" s="57" t="b">
        <v>0</v>
      </c>
      <c r="E41" s="57" t="b">
        <v>0</v>
      </c>
      <c r="F41" s="43" t="b">
        <v>1</v>
      </c>
      <c r="G41" s="43" t="s">
        <v>49</v>
      </c>
      <c r="H41" s="44">
        <v>300.0</v>
      </c>
      <c r="I41" s="44">
        <v>1000.0</v>
      </c>
      <c r="J41" s="43" t="s">
        <v>11</v>
      </c>
      <c r="K41" s="45">
        <v>1.0</v>
      </c>
      <c r="L41" s="46">
        <f t="shared" si="7"/>
        <v>300</v>
      </c>
      <c r="M41" s="28"/>
    </row>
    <row r="42">
      <c r="A42" s="20"/>
      <c r="B42" s="64"/>
      <c r="C42" s="65"/>
      <c r="D42" s="49"/>
      <c r="E42" s="49"/>
      <c r="F42" s="49"/>
      <c r="G42" s="49"/>
      <c r="H42" s="55"/>
      <c r="I42" s="55"/>
      <c r="J42" s="49"/>
      <c r="K42" s="45"/>
      <c r="L42" s="46"/>
      <c r="M42" s="28"/>
    </row>
    <row r="43">
      <c r="A43" s="20"/>
      <c r="B43" s="29"/>
      <c r="C43" s="30" t="s">
        <v>51</v>
      </c>
      <c r="D43" s="31"/>
      <c r="E43" s="31"/>
      <c r="F43" s="31"/>
      <c r="G43" s="31"/>
      <c r="H43" s="32"/>
      <c r="I43" s="32"/>
      <c r="J43" s="31"/>
      <c r="K43" s="33"/>
      <c r="L43" s="34"/>
      <c r="M43" s="28"/>
    </row>
    <row r="44">
      <c r="A44" s="20"/>
      <c r="B44" s="52"/>
      <c r="C44" s="42" t="s">
        <v>52</v>
      </c>
      <c r="D44" s="43" t="b">
        <v>0</v>
      </c>
      <c r="E44" s="43" t="b">
        <v>1</v>
      </c>
      <c r="F44" s="43" t="b">
        <v>1</v>
      </c>
      <c r="G44" s="43" t="s">
        <v>53</v>
      </c>
      <c r="H44" s="44">
        <v>50.0</v>
      </c>
      <c r="I44" s="44">
        <v>500.0</v>
      </c>
      <c r="J44" s="43" t="s">
        <v>31</v>
      </c>
      <c r="K44" s="45">
        <v>1.0</v>
      </c>
      <c r="L44" s="46">
        <f t="shared" ref="L44:L48" si="8">IF(K44=1, H44, INT(MIN(H44 * (1 + (I44 - H44) / H44 / 4 * (K44 - 1)), I44)/10)*10)</f>
        <v>50</v>
      </c>
      <c r="M44" s="28"/>
    </row>
    <row r="45">
      <c r="A45" s="20"/>
      <c r="B45" s="52"/>
      <c r="C45" s="42" t="s">
        <v>54</v>
      </c>
      <c r="D45" s="57" t="b">
        <v>0</v>
      </c>
      <c r="E45" s="43" t="b">
        <v>1</v>
      </c>
      <c r="F45" s="43" t="b">
        <v>1</v>
      </c>
      <c r="G45" s="43" t="s">
        <v>53</v>
      </c>
      <c r="H45" s="44">
        <v>50.0</v>
      </c>
      <c r="I45" s="44">
        <v>500.0</v>
      </c>
      <c r="J45" s="43" t="s">
        <v>31</v>
      </c>
      <c r="K45" s="45">
        <v>1.0</v>
      </c>
      <c r="L45" s="46">
        <f t="shared" si="8"/>
        <v>50</v>
      </c>
      <c r="M45" s="28"/>
    </row>
    <row r="46">
      <c r="A46" s="20"/>
      <c r="B46" s="68"/>
      <c r="C46" s="69" t="s">
        <v>55</v>
      </c>
      <c r="D46" s="57" t="b">
        <v>0</v>
      </c>
      <c r="E46" s="43" t="b">
        <v>0</v>
      </c>
      <c r="F46" s="43" t="b">
        <v>0</v>
      </c>
      <c r="G46" s="43" t="s">
        <v>56</v>
      </c>
      <c r="H46" s="44">
        <v>30.0</v>
      </c>
      <c r="I46" s="44">
        <v>300.0</v>
      </c>
      <c r="J46" s="43" t="s">
        <v>31</v>
      </c>
      <c r="K46" s="45">
        <v>1.0</v>
      </c>
      <c r="L46" s="46">
        <f t="shared" si="8"/>
        <v>30</v>
      </c>
      <c r="M46" s="28"/>
    </row>
    <row r="47">
      <c r="A47" s="20"/>
      <c r="B47" s="52"/>
      <c r="C47" s="42" t="s">
        <v>57</v>
      </c>
      <c r="D47" s="57" t="b">
        <v>0</v>
      </c>
      <c r="E47" s="43" t="b">
        <v>0</v>
      </c>
      <c r="F47" s="43" t="b">
        <v>0</v>
      </c>
      <c r="G47" s="43" t="s">
        <v>58</v>
      </c>
      <c r="H47" s="44">
        <v>250.0</v>
      </c>
      <c r="I47" s="44">
        <v>2500.0</v>
      </c>
      <c r="J47" s="43" t="s">
        <v>31</v>
      </c>
      <c r="K47" s="45">
        <v>1.0</v>
      </c>
      <c r="L47" s="46">
        <f t="shared" si="8"/>
        <v>250</v>
      </c>
      <c r="M47" s="28"/>
    </row>
    <row r="48">
      <c r="A48" s="20"/>
      <c r="B48" s="52"/>
      <c r="C48" s="42" t="s">
        <v>59</v>
      </c>
      <c r="D48" s="57" t="b">
        <v>0</v>
      </c>
      <c r="E48" s="43" t="b">
        <v>0</v>
      </c>
      <c r="F48" s="43" t="b">
        <v>0</v>
      </c>
      <c r="G48" s="43" t="s">
        <v>60</v>
      </c>
      <c r="H48" s="44">
        <v>30.0</v>
      </c>
      <c r="I48" s="44">
        <v>300.0</v>
      </c>
      <c r="J48" s="43" t="s">
        <v>31</v>
      </c>
      <c r="K48" s="45">
        <v>1.0</v>
      </c>
      <c r="L48" s="46">
        <f t="shared" si="8"/>
        <v>30</v>
      </c>
      <c r="M48" s="28"/>
    </row>
    <row r="49">
      <c r="A49" s="20"/>
      <c r="B49" s="64"/>
      <c r="C49" s="65"/>
      <c r="D49" s="49"/>
      <c r="E49" s="49"/>
      <c r="F49" s="49"/>
      <c r="G49" s="49"/>
      <c r="H49" s="55"/>
      <c r="I49" s="55"/>
      <c r="J49" s="49"/>
      <c r="K49" s="45"/>
      <c r="L49" s="46"/>
      <c r="M49" s="28"/>
    </row>
    <row r="50">
      <c r="A50" s="20"/>
      <c r="B50" s="29"/>
      <c r="C50" s="30" t="s">
        <v>61</v>
      </c>
      <c r="D50" s="31"/>
      <c r="E50" s="31"/>
      <c r="F50" s="31"/>
      <c r="G50" s="31"/>
      <c r="H50" s="32"/>
      <c r="I50" s="32"/>
      <c r="J50" s="31"/>
      <c r="K50" s="33"/>
      <c r="L50" s="34"/>
      <c r="M50" s="28"/>
    </row>
    <row r="51">
      <c r="A51" s="20"/>
      <c r="B51" s="52"/>
      <c r="C51" s="42" t="s">
        <v>62</v>
      </c>
      <c r="D51" s="57" t="b">
        <v>0</v>
      </c>
      <c r="E51" s="57" t="b">
        <v>0</v>
      </c>
      <c r="F51" s="43" t="b">
        <v>1</v>
      </c>
      <c r="G51" s="43" t="s">
        <v>10</v>
      </c>
      <c r="H51" s="44">
        <v>50.0</v>
      </c>
      <c r="I51" s="44">
        <v>150.0</v>
      </c>
      <c r="J51" s="43" t="s">
        <v>63</v>
      </c>
      <c r="K51" s="45">
        <v>1.0</v>
      </c>
      <c r="L51" s="46">
        <f>IF(K51=1, H51, INT(MIN(H51 * (1 + (I51 - H51) / H51 / 4 * (K51 - 1)), I51)/10)*10)</f>
        <v>50</v>
      </c>
      <c r="M51" s="28"/>
    </row>
    <row r="52">
      <c r="A52" s="20"/>
      <c r="B52" s="52"/>
      <c r="C52" s="42"/>
      <c r="D52" s="49"/>
      <c r="E52" s="49"/>
      <c r="F52" s="49"/>
      <c r="G52" s="49"/>
      <c r="H52" s="55"/>
      <c r="I52" s="55"/>
      <c r="J52" s="49"/>
      <c r="K52" s="45"/>
      <c r="L52" s="46"/>
      <c r="M52" s="28"/>
    </row>
    <row r="53">
      <c r="A53" s="20"/>
      <c r="B53" s="29"/>
      <c r="C53" s="30" t="s">
        <v>64</v>
      </c>
      <c r="D53" s="31"/>
      <c r="E53" s="31"/>
      <c r="F53" s="31"/>
      <c r="G53" s="31"/>
      <c r="H53" s="32"/>
      <c r="I53" s="32"/>
      <c r="J53" s="31"/>
      <c r="K53" s="33"/>
      <c r="L53" s="34"/>
      <c r="M53" s="28"/>
    </row>
    <row r="54">
      <c r="A54" s="20"/>
      <c r="B54" s="52"/>
      <c r="C54" s="42" t="s">
        <v>65</v>
      </c>
      <c r="D54" s="43" t="b">
        <v>0</v>
      </c>
      <c r="E54" s="43" t="b">
        <v>1</v>
      </c>
      <c r="F54" s="43" t="b">
        <v>1</v>
      </c>
      <c r="G54" s="43" t="s">
        <v>46</v>
      </c>
      <c r="H54" s="44">
        <v>500.0</v>
      </c>
      <c r="I54" s="44">
        <v>1000.0</v>
      </c>
      <c r="J54" s="43" t="s">
        <v>20</v>
      </c>
      <c r="K54" s="45">
        <v>1.0</v>
      </c>
      <c r="L54" s="46">
        <f t="shared" ref="L54:L55" si="9">IF(K54=1, H54, INT(MIN(H54 * (1 + (I54 - H54) / H54 / 4 * (K54 - 1)), I54)/10)*10)</f>
        <v>500</v>
      </c>
      <c r="M54" s="28"/>
    </row>
    <row r="55">
      <c r="A55" s="20"/>
      <c r="B55" s="52"/>
      <c r="C55" s="42" t="s">
        <v>66</v>
      </c>
      <c r="D55" s="57" t="b">
        <v>0</v>
      </c>
      <c r="E55" s="43" t="b">
        <v>1</v>
      </c>
      <c r="F55" s="43" t="b">
        <v>1</v>
      </c>
      <c r="G55" s="43" t="s">
        <v>46</v>
      </c>
      <c r="H55" s="44">
        <v>500.0</v>
      </c>
      <c r="I55" s="44">
        <v>1000.0</v>
      </c>
      <c r="J55" s="43" t="s">
        <v>11</v>
      </c>
      <c r="K55" s="45">
        <v>1.0</v>
      </c>
      <c r="L55" s="46">
        <f t="shared" si="9"/>
        <v>500</v>
      </c>
      <c r="M55" s="28"/>
    </row>
    <row r="56">
      <c r="A56" s="20"/>
      <c r="B56" s="70"/>
      <c r="C56" s="71"/>
      <c r="D56" s="49"/>
      <c r="E56" s="49"/>
      <c r="F56" s="49"/>
      <c r="G56" s="49"/>
      <c r="H56" s="55"/>
      <c r="I56" s="55"/>
      <c r="J56" s="49"/>
      <c r="K56" s="45"/>
      <c r="L56" s="46"/>
      <c r="M56" s="28"/>
    </row>
    <row r="57">
      <c r="A57" s="20"/>
      <c r="B57" s="29"/>
      <c r="C57" s="30" t="s">
        <v>67</v>
      </c>
      <c r="D57" s="31"/>
      <c r="E57" s="31"/>
      <c r="F57" s="31"/>
      <c r="G57" s="31"/>
      <c r="H57" s="32"/>
      <c r="I57" s="32"/>
      <c r="J57" s="31"/>
      <c r="K57" s="33"/>
      <c r="L57" s="34"/>
      <c r="M57" s="28"/>
    </row>
    <row r="58">
      <c r="A58" s="20"/>
      <c r="B58" s="52"/>
      <c r="C58" s="42" t="s">
        <v>68</v>
      </c>
      <c r="D58" s="57" t="b">
        <v>0</v>
      </c>
      <c r="E58" s="57" t="b">
        <v>0</v>
      </c>
      <c r="F58" s="43" t="b">
        <v>1</v>
      </c>
      <c r="G58" s="43" t="s">
        <v>69</v>
      </c>
      <c r="H58" s="44">
        <v>500.0</v>
      </c>
      <c r="I58" s="44">
        <v>1500.0</v>
      </c>
      <c r="J58" s="43" t="s">
        <v>20</v>
      </c>
      <c r="K58" s="45">
        <v>1.0</v>
      </c>
      <c r="L58" s="46">
        <f t="shared" ref="L58:L65" si="10">IF(K58=1, H58, INT(MIN(H58 * (1 + (I58 - H58) / H58 / 4 * (K58 - 1)), I58)/10)*10)</f>
        <v>500</v>
      </c>
      <c r="M58" s="28"/>
    </row>
    <row r="59">
      <c r="A59" s="20"/>
      <c r="B59" s="52"/>
      <c r="C59" s="42" t="s">
        <v>70</v>
      </c>
      <c r="D59" s="57" t="b">
        <v>0</v>
      </c>
      <c r="E59" s="57" t="b">
        <v>0</v>
      </c>
      <c r="F59" s="43" t="b">
        <v>1</v>
      </c>
      <c r="G59" s="43" t="s">
        <v>69</v>
      </c>
      <c r="H59" s="44">
        <v>2000.0</v>
      </c>
      <c r="I59" s="44">
        <v>10000.0</v>
      </c>
      <c r="J59" s="43" t="s">
        <v>20</v>
      </c>
      <c r="K59" s="45">
        <v>1.0</v>
      </c>
      <c r="L59" s="46">
        <f t="shared" si="10"/>
        <v>2000</v>
      </c>
      <c r="M59" s="28"/>
    </row>
    <row r="60">
      <c r="A60" s="20"/>
      <c r="B60" s="68"/>
      <c r="C60" s="69" t="s">
        <v>71</v>
      </c>
      <c r="D60" s="57" t="b">
        <v>0</v>
      </c>
      <c r="E60" s="57" t="b">
        <v>0</v>
      </c>
      <c r="F60" s="43" t="b">
        <v>0</v>
      </c>
      <c r="G60" s="43" t="s">
        <v>69</v>
      </c>
      <c r="H60" s="44">
        <v>1000.0</v>
      </c>
      <c r="I60" s="44">
        <v>3000.0</v>
      </c>
      <c r="J60" s="43" t="s">
        <v>20</v>
      </c>
      <c r="K60" s="45">
        <v>1.0</v>
      </c>
      <c r="L60" s="46">
        <f t="shared" si="10"/>
        <v>1000</v>
      </c>
      <c r="M60" s="28"/>
    </row>
    <row r="61">
      <c r="A61" s="20"/>
      <c r="B61" s="52"/>
      <c r="C61" s="42" t="s">
        <v>72</v>
      </c>
      <c r="D61" s="57" t="b">
        <v>0</v>
      </c>
      <c r="E61" s="57" t="b">
        <v>0</v>
      </c>
      <c r="F61" s="43" t="b">
        <v>0</v>
      </c>
      <c r="G61" s="43" t="s">
        <v>69</v>
      </c>
      <c r="H61" s="44">
        <v>500.0</v>
      </c>
      <c r="I61" s="44">
        <v>2000.0</v>
      </c>
      <c r="J61" s="43" t="s">
        <v>20</v>
      </c>
      <c r="K61" s="45">
        <v>1.0</v>
      </c>
      <c r="L61" s="46">
        <f t="shared" si="10"/>
        <v>500</v>
      </c>
      <c r="M61" s="28"/>
    </row>
    <row r="62">
      <c r="A62" s="20"/>
      <c r="B62" s="52"/>
      <c r="C62" s="42" t="s">
        <v>73</v>
      </c>
      <c r="D62" s="57" t="b">
        <v>0</v>
      </c>
      <c r="E62" s="57" t="b">
        <v>0</v>
      </c>
      <c r="F62" s="43" t="b">
        <v>0</v>
      </c>
      <c r="G62" s="43" t="s">
        <v>69</v>
      </c>
      <c r="H62" s="44">
        <v>500.0</v>
      </c>
      <c r="I62" s="44">
        <v>5000.0</v>
      </c>
      <c r="J62" s="43" t="s">
        <v>74</v>
      </c>
      <c r="K62" s="45">
        <v>1.0</v>
      </c>
      <c r="L62" s="46">
        <f t="shared" si="10"/>
        <v>500</v>
      </c>
      <c r="M62" s="28"/>
    </row>
    <row r="63">
      <c r="A63" s="20"/>
      <c r="B63" s="52"/>
      <c r="C63" s="42" t="s">
        <v>75</v>
      </c>
      <c r="D63" s="57" t="b">
        <v>0</v>
      </c>
      <c r="E63" s="57" t="b">
        <v>0</v>
      </c>
      <c r="F63" s="43" t="b">
        <v>0</v>
      </c>
      <c r="G63" s="43" t="s">
        <v>69</v>
      </c>
      <c r="H63" s="44">
        <v>500.0</v>
      </c>
      <c r="I63" s="44">
        <v>2000.0</v>
      </c>
      <c r="J63" s="43" t="s">
        <v>76</v>
      </c>
      <c r="K63" s="45">
        <v>1.0</v>
      </c>
      <c r="L63" s="46">
        <f t="shared" si="10"/>
        <v>500</v>
      </c>
      <c r="M63" s="28"/>
    </row>
    <row r="64">
      <c r="A64" s="20"/>
      <c r="B64" s="52"/>
      <c r="C64" s="42" t="s">
        <v>77</v>
      </c>
      <c r="D64" s="57" t="b">
        <v>0</v>
      </c>
      <c r="E64" s="57" t="b">
        <v>0</v>
      </c>
      <c r="F64" s="43" t="b">
        <v>0</v>
      </c>
      <c r="G64" s="43" t="s">
        <v>14</v>
      </c>
      <c r="H64" s="44">
        <v>200.0</v>
      </c>
      <c r="I64" s="44">
        <v>2000.0</v>
      </c>
      <c r="J64" s="43" t="s">
        <v>11</v>
      </c>
      <c r="K64" s="45">
        <v>1.0</v>
      </c>
      <c r="L64" s="46">
        <f t="shared" si="10"/>
        <v>200</v>
      </c>
      <c r="M64" s="28"/>
    </row>
    <row r="65">
      <c r="A65" s="20"/>
      <c r="B65" s="52"/>
      <c r="C65" s="42" t="s">
        <v>78</v>
      </c>
      <c r="D65" s="57" t="b">
        <v>0</v>
      </c>
      <c r="E65" s="57" t="b">
        <v>0</v>
      </c>
      <c r="F65" s="43" t="b">
        <v>0</v>
      </c>
      <c r="G65" s="43" t="s">
        <v>69</v>
      </c>
      <c r="H65" s="44">
        <v>500.0</v>
      </c>
      <c r="I65" s="44">
        <v>2500.0</v>
      </c>
      <c r="J65" s="43" t="s">
        <v>11</v>
      </c>
      <c r="K65" s="45">
        <v>1.0</v>
      </c>
      <c r="L65" s="46">
        <f t="shared" si="10"/>
        <v>500</v>
      </c>
      <c r="M65" s="28"/>
    </row>
    <row r="66" ht="17.25" customHeight="1">
      <c r="A66" s="20"/>
      <c r="B66" s="72"/>
      <c r="C66" s="73"/>
      <c r="D66" s="74"/>
      <c r="E66" s="74"/>
      <c r="F66" s="75"/>
      <c r="G66" s="75"/>
      <c r="H66" s="76"/>
      <c r="I66" s="76"/>
      <c r="J66" s="75"/>
      <c r="K66" s="77"/>
      <c r="L66" s="78"/>
      <c r="M66" s="28"/>
    </row>
    <row r="67">
      <c r="A67" s="7"/>
      <c r="B67" s="79"/>
      <c r="C67" s="79"/>
      <c r="D67" s="37"/>
      <c r="E67" s="37"/>
      <c r="F67" s="38"/>
      <c r="G67" s="80"/>
      <c r="H67" s="81"/>
      <c r="I67" s="81"/>
      <c r="J67" s="80"/>
      <c r="K67" s="40"/>
      <c r="L67" s="82"/>
      <c r="M67" s="7"/>
    </row>
  </sheetData>
  <mergeCells count="9">
    <mergeCell ref="K2:K3"/>
    <mergeCell ref="L2:L3"/>
    <mergeCell ref="B2:B3"/>
    <mergeCell ref="C2:C3"/>
    <mergeCell ref="D2:F2"/>
    <mergeCell ref="G2:G3"/>
    <mergeCell ref="H2:H3"/>
    <mergeCell ref="I2:I3"/>
    <mergeCell ref="J2:J3"/>
  </mergeCells>
  <dataValidations>
    <dataValidation type="list" allowBlank="1" showErrorMessage="1" sqref="J13 J23">
      <formula1>"mês,projeto,unidade,minuto,diária,hora"</formula1>
    </dataValidation>
    <dataValidation type="list" allowBlank="1" showErrorMessage="1" sqref="J6:J7 J10 J14 J17:J20 J24:J27 J30:J33 J36:J37 J40:J41 J44:J48 J51 J54:J55 J58:J65">
      <formula1>"mês,projeto,unidade,minuto,diária,hora"</formula1>
    </dataValidation>
    <dataValidation type="list" allowBlank="1" showErrorMessage="1" sqref="K6:K7 K10 K13:K14 K17:K20 K23:K27 K30:K33 K36:K37 K40:K41 K44:K48 K51 K54:K55 K58:K65">
      <formula1>"1,2,3,4,5"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80.63"/>
    <col customWidth="1" min="3" max="6" width="17.38"/>
    <col customWidth="1" min="7" max="7" width="3.63"/>
  </cols>
  <sheetData>
    <row r="1">
      <c r="A1" s="83"/>
      <c r="B1" s="84"/>
      <c r="C1" s="85"/>
      <c r="D1" s="85"/>
      <c r="E1" s="85"/>
      <c r="F1" s="85"/>
      <c r="G1" s="83"/>
    </row>
    <row r="2" ht="33.75" customHeight="1">
      <c r="A2" s="86"/>
      <c r="B2" s="87" t="s">
        <v>79</v>
      </c>
      <c r="C2" s="88"/>
      <c r="D2" s="89" t="s">
        <v>80</v>
      </c>
      <c r="E2" s="90"/>
      <c r="F2" s="91">
        <f>SUMIF(C6:C43 , "projeto", D6:D43)</f>
        <v>800</v>
      </c>
      <c r="G2" s="92"/>
    </row>
    <row r="3" ht="33.75" customHeight="1">
      <c r="A3" s="86"/>
      <c r="B3" s="93"/>
      <c r="C3" s="94"/>
      <c r="D3" s="95" t="s">
        <v>81</v>
      </c>
      <c r="E3" s="96"/>
      <c r="F3" s="97">
        <f>SUMIF(C6:C43, "mês", D6:D43) + SUMPRODUCT((C6:C43="unidade") + (C6:C43="hora") + (C6:C43="minuto") + (C6:C43="diária"), D6:D43, E6:E43)</f>
        <v>1050</v>
      </c>
      <c r="G3" s="92"/>
    </row>
    <row r="4">
      <c r="A4" s="98"/>
      <c r="B4" s="99"/>
      <c r="C4" s="100"/>
      <c r="D4" s="100"/>
      <c r="E4" s="100"/>
      <c r="F4" s="101"/>
      <c r="G4" s="102"/>
    </row>
    <row r="5" ht="33.75" customHeight="1">
      <c r="A5" s="86"/>
      <c r="B5" s="103" t="s">
        <v>0</v>
      </c>
      <c r="C5" s="104" t="s">
        <v>5</v>
      </c>
      <c r="D5" s="104" t="s">
        <v>7</v>
      </c>
      <c r="E5" s="104" t="s">
        <v>82</v>
      </c>
      <c r="F5" s="105" t="s">
        <v>83</v>
      </c>
      <c r="G5" s="92"/>
    </row>
    <row r="6">
      <c r="A6" s="98"/>
      <c r="B6" s="106" t="str">
        <f>IFERROR(__xludf.DUMMYFUNCTION("FILTER('Entregáveis'!C2:C43, 'Entregáveis'!D2:D43 = TRUE)"),"Elaboração de calendário e linha editorial personalizada por plataforma.")</f>
        <v>Elaboração de calendário e linha editorial personalizada por plataforma.</v>
      </c>
      <c r="C6" s="107" t="str">
        <f>IFERROR(__xludf.DUMMYFUNCTION("FILTER('Entregáveis'!J2:J43, 'Entregáveis'!D2:D43 = TRUE)"),"mês")</f>
        <v>mês</v>
      </c>
      <c r="D6" s="108">
        <f>IFERROR(__xludf.DUMMYFUNCTION("FILTER('Entregáveis'!L2:L43, 'Entregáveis'!D2:D43 = TRUE)"),300.0)</f>
        <v>300</v>
      </c>
      <c r="E6" s="107" t="str">
        <f t="shared" ref="E6:E42" si="1">IF(B6="","",IF(OR(C6="unidade", C6="horas", C6="minuto" , C6="Diária"), "", "-"))</f>
        <v>-</v>
      </c>
      <c r="F6" s="109" t="str">
        <f t="shared" ref="F6:F42" si="2">IF(E6="",IF(B6="","",IF(OR(C6="unidade", C6="horas", C6="minuto" , C6="Diária"), "⚠️", "✅")),"✅")</f>
        <v>✅</v>
      </c>
      <c r="G6" s="102"/>
    </row>
    <row r="7">
      <c r="A7" s="98"/>
      <c r="B7" s="106" t="str">
        <f>IFERROR(__xludf.DUMMYFUNCTION("""COMPUTED_VALUE"""),"Agendamentos de publicações já criadas")</f>
        <v>Agendamentos de publicações já criadas</v>
      </c>
      <c r="C7" s="107" t="str">
        <f>IFERROR(__xludf.DUMMYFUNCTION("""COMPUTED_VALUE"""),"mês")</f>
        <v>mês</v>
      </c>
      <c r="D7" s="108">
        <f>IFERROR(__xludf.DUMMYFUNCTION("""COMPUTED_VALUE"""),100.0)</f>
        <v>100</v>
      </c>
      <c r="E7" s="107" t="str">
        <f t="shared" si="1"/>
        <v>-</v>
      </c>
      <c r="F7" s="109" t="str">
        <f t="shared" si="2"/>
        <v>✅</v>
      </c>
      <c r="G7" s="102"/>
    </row>
    <row r="8">
      <c r="A8" s="98"/>
      <c r="B8" s="106" t="str">
        <f>IFERROR(__xludf.DUMMYFUNCTION("""COMPUTED_VALUE"""),"Análise completa do perfil das principais redes sociais da marca + relatório")</f>
        <v>Análise completa do perfil das principais redes sociais da marca + relatório</v>
      </c>
      <c r="C8" s="107" t="str">
        <f>IFERROR(__xludf.DUMMYFUNCTION("""COMPUTED_VALUE"""),"projeto")</f>
        <v>projeto</v>
      </c>
      <c r="D8" s="108">
        <f>IFERROR(__xludf.DUMMYFUNCTION("""COMPUTED_VALUE"""),300.0)</f>
        <v>300</v>
      </c>
      <c r="E8" s="107" t="str">
        <f t="shared" si="1"/>
        <v>-</v>
      </c>
      <c r="F8" s="109" t="str">
        <f t="shared" si="2"/>
        <v>✅</v>
      </c>
      <c r="G8" s="102"/>
    </row>
    <row r="9">
      <c r="A9" s="98"/>
      <c r="B9" s="106" t="str">
        <f>IFERROR(__xludf.DUMMYFUNCTION("""COMPUTED_VALUE"""),"Reunião de acompanhamento mensal")</f>
        <v>Reunião de acompanhamento mensal</v>
      </c>
      <c r="C9" s="107" t="str">
        <f>IFERROR(__xludf.DUMMYFUNCTION("""COMPUTED_VALUE"""),"mês")</f>
        <v>mês</v>
      </c>
      <c r="D9" s="108">
        <f>IFERROR(__xludf.DUMMYFUNCTION("""COMPUTED_VALUE"""),150.0)</f>
        <v>150</v>
      </c>
      <c r="E9" s="107" t="str">
        <f t="shared" si="1"/>
        <v>-</v>
      </c>
      <c r="F9" s="109" t="str">
        <f t="shared" si="2"/>
        <v>✅</v>
      </c>
      <c r="G9" s="102"/>
    </row>
    <row r="10">
      <c r="A10" s="98"/>
      <c r="B10" s="106" t="str">
        <f>IFERROR(__xludf.DUMMYFUNCTION("""COMPUTED_VALUE"""),"Grupo de WhatsApp com respostas.")</f>
        <v>Grupo de WhatsApp com respostas.</v>
      </c>
      <c r="C10" s="107" t="str">
        <f>IFERROR(__xludf.DUMMYFUNCTION("""COMPUTED_VALUE"""),"mês")</f>
        <v>mês</v>
      </c>
      <c r="D10" s="108">
        <f>IFERROR(__xludf.DUMMYFUNCTION("""COMPUTED_VALUE"""),500.0)</f>
        <v>500</v>
      </c>
      <c r="E10" s="107" t="str">
        <f t="shared" si="1"/>
        <v>-</v>
      </c>
      <c r="F10" s="109" t="str">
        <f t="shared" si="2"/>
        <v>✅</v>
      </c>
      <c r="G10" s="102"/>
    </row>
    <row r="11">
      <c r="A11" s="98"/>
      <c r="B11" s="106" t="str">
        <f>IFERROR(__xludf.DUMMYFUNCTION("""COMPUTED_VALUE"""),"Criação do canva de persona")</f>
        <v>Criação do canva de persona</v>
      </c>
      <c r="C11" s="107" t="str">
        <f>IFERROR(__xludf.DUMMYFUNCTION("""COMPUTED_VALUE"""),"projeto")</f>
        <v>projeto</v>
      </c>
      <c r="D11" s="108">
        <f>IFERROR(__xludf.DUMMYFUNCTION("""COMPUTED_VALUE"""),500.0)</f>
        <v>500</v>
      </c>
      <c r="E11" s="107" t="str">
        <f t="shared" si="1"/>
        <v>-</v>
      </c>
      <c r="F11" s="109" t="str">
        <f t="shared" si="2"/>
        <v>✅</v>
      </c>
      <c r="G11" s="102"/>
    </row>
    <row r="12">
      <c r="A12" s="98"/>
      <c r="B12" s="106"/>
      <c r="C12" s="107"/>
      <c r="D12" s="107"/>
      <c r="E12" s="107" t="str">
        <f t="shared" si="1"/>
        <v/>
      </c>
      <c r="F12" s="109" t="str">
        <f t="shared" si="2"/>
        <v/>
      </c>
      <c r="G12" s="102"/>
    </row>
    <row r="13">
      <c r="A13" s="98"/>
      <c r="B13" s="106"/>
      <c r="C13" s="107"/>
      <c r="D13" s="107"/>
      <c r="E13" s="107" t="str">
        <f t="shared" si="1"/>
        <v/>
      </c>
      <c r="F13" s="109" t="str">
        <f t="shared" si="2"/>
        <v/>
      </c>
      <c r="G13" s="102"/>
    </row>
    <row r="14">
      <c r="A14" s="98"/>
      <c r="B14" s="106"/>
      <c r="C14" s="107"/>
      <c r="D14" s="107"/>
      <c r="E14" s="107" t="str">
        <f t="shared" si="1"/>
        <v/>
      </c>
      <c r="F14" s="109" t="str">
        <f t="shared" si="2"/>
        <v/>
      </c>
      <c r="G14" s="102"/>
    </row>
    <row r="15">
      <c r="A15" s="98"/>
      <c r="B15" s="106"/>
      <c r="C15" s="107"/>
      <c r="D15" s="107"/>
      <c r="E15" s="107" t="str">
        <f t="shared" si="1"/>
        <v/>
      </c>
      <c r="F15" s="109" t="str">
        <f t="shared" si="2"/>
        <v/>
      </c>
      <c r="G15" s="102"/>
    </row>
    <row r="16">
      <c r="A16" s="98"/>
      <c r="B16" s="106"/>
      <c r="C16" s="107"/>
      <c r="D16" s="107"/>
      <c r="E16" s="107" t="str">
        <f t="shared" si="1"/>
        <v/>
      </c>
      <c r="F16" s="109" t="str">
        <f t="shared" si="2"/>
        <v/>
      </c>
      <c r="G16" s="102"/>
    </row>
    <row r="17">
      <c r="A17" s="98"/>
      <c r="B17" s="106"/>
      <c r="C17" s="107"/>
      <c r="D17" s="107"/>
      <c r="E17" s="107" t="str">
        <f t="shared" si="1"/>
        <v/>
      </c>
      <c r="F17" s="109" t="str">
        <f t="shared" si="2"/>
        <v/>
      </c>
      <c r="G17" s="102"/>
    </row>
    <row r="18">
      <c r="A18" s="98"/>
      <c r="B18" s="106"/>
      <c r="C18" s="107"/>
      <c r="D18" s="107"/>
      <c r="E18" s="107" t="str">
        <f t="shared" si="1"/>
        <v/>
      </c>
      <c r="F18" s="109" t="str">
        <f t="shared" si="2"/>
        <v/>
      </c>
      <c r="G18" s="102"/>
    </row>
    <row r="19">
      <c r="A19" s="98"/>
      <c r="B19" s="106"/>
      <c r="C19" s="107"/>
      <c r="D19" s="107"/>
      <c r="E19" s="107" t="str">
        <f t="shared" si="1"/>
        <v/>
      </c>
      <c r="F19" s="109" t="str">
        <f t="shared" si="2"/>
        <v/>
      </c>
      <c r="G19" s="102"/>
    </row>
    <row r="20">
      <c r="A20" s="98"/>
      <c r="B20" s="106"/>
      <c r="C20" s="107"/>
      <c r="D20" s="107"/>
      <c r="E20" s="107" t="str">
        <f t="shared" si="1"/>
        <v/>
      </c>
      <c r="F20" s="109" t="str">
        <f t="shared" si="2"/>
        <v/>
      </c>
      <c r="G20" s="102"/>
    </row>
    <row r="21">
      <c r="A21" s="98"/>
      <c r="B21" s="106"/>
      <c r="C21" s="107"/>
      <c r="D21" s="107"/>
      <c r="E21" s="107" t="str">
        <f t="shared" si="1"/>
        <v/>
      </c>
      <c r="F21" s="109" t="str">
        <f t="shared" si="2"/>
        <v/>
      </c>
      <c r="G21" s="102"/>
    </row>
    <row r="22">
      <c r="A22" s="98"/>
      <c r="B22" s="106"/>
      <c r="C22" s="107"/>
      <c r="D22" s="107"/>
      <c r="E22" s="107" t="str">
        <f t="shared" si="1"/>
        <v/>
      </c>
      <c r="F22" s="109" t="str">
        <f t="shared" si="2"/>
        <v/>
      </c>
      <c r="G22" s="102"/>
    </row>
    <row r="23">
      <c r="A23" s="98"/>
      <c r="B23" s="106"/>
      <c r="C23" s="107"/>
      <c r="D23" s="107"/>
      <c r="E23" s="107" t="str">
        <f t="shared" si="1"/>
        <v/>
      </c>
      <c r="F23" s="109" t="str">
        <f t="shared" si="2"/>
        <v/>
      </c>
      <c r="G23" s="102"/>
    </row>
    <row r="24">
      <c r="A24" s="98"/>
      <c r="B24" s="106"/>
      <c r="C24" s="107"/>
      <c r="D24" s="107"/>
      <c r="E24" s="107" t="str">
        <f t="shared" si="1"/>
        <v/>
      </c>
      <c r="F24" s="109" t="str">
        <f t="shared" si="2"/>
        <v/>
      </c>
      <c r="G24" s="102"/>
    </row>
    <row r="25">
      <c r="A25" s="98"/>
      <c r="B25" s="106"/>
      <c r="C25" s="107"/>
      <c r="D25" s="107"/>
      <c r="E25" s="107" t="str">
        <f t="shared" si="1"/>
        <v/>
      </c>
      <c r="F25" s="109" t="str">
        <f t="shared" si="2"/>
        <v/>
      </c>
      <c r="G25" s="102"/>
    </row>
    <row r="26">
      <c r="A26" s="98"/>
      <c r="B26" s="106"/>
      <c r="C26" s="107"/>
      <c r="D26" s="107"/>
      <c r="E26" s="107" t="str">
        <f t="shared" si="1"/>
        <v/>
      </c>
      <c r="F26" s="109" t="str">
        <f t="shared" si="2"/>
        <v/>
      </c>
      <c r="G26" s="102"/>
    </row>
    <row r="27">
      <c r="A27" s="98"/>
      <c r="B27" s="106"/>
      <c r="C27" s="107"/>
      <c r="D27" s="107"/>
      <c r="E27" s="107" t="str">
        <f t="shared" si="1"/>
        <v/>
      </c>
      <c r="F27" s="109" t="str">
        <f t="shared" si="2"/>
        <v/>
      </c>
      <c r="G27" s="102"/>
    </row>
    <row r="28">
      <c r="A28" s="98"/>
      <c r="B28" s="106"/>
      <c r="C28" s="107"/>
      <c r="D28" s="107"/>
      <c r="E28" s="107" t="str">
        <f t="shared" si="1"/>
        <v/>
      </c>
      <c r="F28" s="109" t="str">
        <f t="shared" si="2"/>
        <v/>
      </c>
      <c r="G28" s="102"/>
    </row>
    <row r="29">
      <c r="A29" s="98"/>
      <c r="B29" s="106"/>
      <c r="C29" s="107"/>
      <c r="D29" s="107"/>
      <c r="E29" s="107" t="str">
        <f t="shared" si="1"/>
        <v/>
      </c>
      <c r="F29" s="109" t="str">
        <f t="shared" si="2"/>
        <v/>
      </c>
      <c r="G29" s="102"/>
    </row>
    <row r="30">
      <c r="A30" s="98"/>
      <c r="B30" s="106"/>
      <c r="C30" s="107"/>
      <c r="D30" s="107"/>
      <c r="E30" s="107" t="str">
        <f t="shared" si="1"/>
        <v/>
      </c>
      <c r="F30" s="109" t="str">
        <f t="shared" si="2"/>
        <v/>
      </c>
      <c r="G30" s="102"/>
    </row>
    <row r="31">
      <c r="A31" s="98"/>
      <c r="B31" s="106"/>
      <c r="C31" s="107"/>
      <c r="D31" s="107"/>
      <c r="E31" s="107" t="str">
        <f t="shared" si="1"/>
        <v/>
      </c>
      <c r="F31" s="109" t="str">
        <f t="shared" si="2"/>
        <v/>
      </c>
      <c r="G31" s="102"/>
    </row>
    <row r="32">
      <c r="A32" s="98"/>
      <c r="B32" s="106"/>
      <c r="C32" s="107"/>
      <c r="D32" s="107"/>
      <c r="E32" s="107" t="str">
        <f t="shared" si="1"/>
        <v/>
      </c>
      <c r="F32" s="109" t="str">
        <f t="shared" si="2"/>
        <v/>
      </c>
      <c r="G32" s="102"/>
    </row>
    <row r="33">
      <c r="A33" s="98"/>
      <c r="B33" s="106"/>
      <c r="C33" s="107"/>
      <c r="D33" s="107"/>
      <c r="E33" s="107" t="str">
        <f t="shared" si="1"/>
        <v/>
      </c>
      <c r="F33" s="109" t="str">
        <f t="shared" si="2"/>
        <v/>
      </c>
      <c r="G33" s="102"/>
    </row>
    <row r="34">
      <c r="A34" s="98"/>
      <c r="B34" s="106"/>
      <c r="C34" s="107"/>
      <c r="D34" s="107"/>
      <c r="E34" s="107" t="str">
        <f t="shared" si="1"/>
        <v/>
      </c>
      <c r="F34" s="109" t="str">
        <f t="shared" si="2"/>
        <v/>
      </c>
      <c r="G34" s="102"/>
    </row>
    <row r="35">
      <c r="A35" s="98"/>
      <c r="B35" s="106"/>
      <c r="C35" s="107"/>
      <c r="D35" s="107"/>
      <c r="E35" s="107" t="str">
        <f t="shared" si="1"/>
        <v/>
      </c>
      <c r="F35" s="109" t="str">
        <f t="shared" si="2"/>
        <v/>
      </c>
      <c r="G35" s="102"/>
    </row>
    <row r="36">
      <c r="A36" s="98"/>
      <c r="B36" s="106"/>
      <c r="C36" s="107"/>
      <c r="D36" s="107"/>
      <c r="E36" s="107" t="str">
        <f t="shared" si="1"/>
        <v/>
      </c>
      <c r="F36" s="109" t="str">
        <f t="shared" si="2"/>
        <v/>
      </c>
      <c r="G36" s="102"/>
    </row>
    <row r="37">
      <c r="A37" s="98"/>
      <c r="B37" s="106"/>
      <c r="C37" s="107"/>
      <c r="D37" s="107"/>
      <c r="E37" s="107" t="str">
        <f t="shared" si="1"/>
        <v/>
      </c>
      <c r="F37" s="109" t="str">
        <f t="shared" si="2"/>
        <v/>
      </c>
      <c r="G37" s="102"/>
    </row>
    <row r="38">
      <c r="A38" s="98"/>
      <c r="B38" s="106"/>
      <c r="C38" s="107"/>
      <c r="D38" s="107"/>
      <c r="E38" s="107" t="str">
        <f t="shared" si="1"/>
        <v/>
      </c>
      <c r="F38" s="109" t="str">
        <f t="shared" si="2"/>
        <v/>
      </c>
      <c r="G38" s="102"/>
    </row>
    <row r="39">
      <c r="A39" s="98"/>
      <c r="B39" s="106"/>
      <c r="C39" s="107"/>
      <c r="D39" s="107"/>
      <c r="E39" s="107" t="str">
        <f t="shared" si="1"/>
        <v/>
      </c>
      <c r="F39" s="109" t="str">
        <f t="shared" si="2"/>
        <v/>
      </c>
      <c r="G39" s="102"/>
    </row>
    <row r="40">
      <c r="A40" s="98"/>
      <c r="B40" s="106"/>
      <c r="C40" s="107"/>
      <c r="D40" s="107"/>
      <c r="E40" s="107" t="str">
        <f t="shared" si="1"/>
        <v/>
      </c>
      <c r="F40" s="109" t="str">
        <f t="shared" si="2"/>
        <v/>
      </c>
      <c r="G40" s="102"/>
    </row>
    <row r="41">
      <c r="A41" s="98"/>
      <c r="B41" s="106"/>
      <c r="C41" s="107"/>
      <c r="D41" s="107"/>
      <c r="E41" s="107" t="str">
        <f t="shared" si="1"/>
        <v/>
      </c>
      <c r="F41" s="109" t="str">
        <f t="shared" si="2"/>
        <v/>
      </c>
      <c r="G41" s="102"/>
    </row>
    <row r="42">
      <c r="A42" s="98"/>
      <c r="B42" s="110"/>
      <c r="C42" s="111"/>
      <c r="D42" s="111"/>
      <c r="E42" s="111" t="str">
        <f t="shared" si="1"/>
        <v/>
      </c>
      <c r="F42" s="112" t="str">
        <f t="shared" si="2"/>
        <v/>
      </c>
      <c r="G42" s="102"/>
    </row>
    <row r="43">
      <c r="A43" s="83"/>
      <c r="B43" s="113"/>
      <c r="C43" s="100"/>
      <c r="D43" s="100"/>
      <c r="E43" s="100" t="str">
        <f>IF(B43="","",IF(OR(C43="unidade", C43="horas", C43="minuto" , C43="Diária"), IF(D43="", "Definir quantidade!", ""), "-"))</f>
        <v/>
      </c>
      <c r="F43" s="100" t="str">
        <f>IF(B43="","",IF(OR(C43="unidade", C43="horas", C43="minuto" , C43="Diária"), IF(D43="", "Definir quantidade!", "⚠️"), "✅"))</f>
        <v/>
      </c>
      <c r="G43" s="83"/>
    </row>
  </sheetData>
  <mergeCells count="3">
    <mergeCell ref="B2:C3"/>
    <mergeCell ref="D2:E2"/>
    <mergeCell ref="D3:E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80.63"/>
    <col customWidth="1" min="3" max="6" width="17.75"/>
    <col customWidth="1" min="7" max="7" width="3.75"/>
  </cols>
  <sheetData>
    <row r="1">
      <c r="A1" s="83"/>
      <c r="B1" s="84"/>
      <c r="C1" s="85"/>
      <c r="D1" s="85"/>
      <c r="E1" s="85"/>
      <c r="F1" s="85"/>
      <c r="G1" s="83"/>
    </row>
    <row r="2" ht="33.75" customHeight="1">
      <c r="A2" s="98"/>
      <c r="B2" s="114" t="s">
        <v>84</v>
      </c>
      <c r="C2" s="115"/>
      <c r="D2" s="116" t="s">
        <v>80</v>
      </c>
      <c r="E2" s="117"/>
      <c r="F2" s="118">
        <f>SUMIF(C6:C43 , "projeto", D6:D43)</f>
        <v>1300</v>
      </c>
      <c r="G2" s="102"/>
    </row>
    <row r="3" ht="33.75" customHeight="1">
      <c r="A3" s="98"/>
      <c r="B3" s="119"/>
      <c r="C3" s="120"/>
      <c r="D3" s="121" t="s">
        <v>81</v>
      </c>
      <c r="E3" s="122"/>
      <c r="F3" s="123">
        <f>SUMIF(C6:C43, "mês", D6:D43) + SUMPRODUCT((C6:C43="unidade") + (C6:C43="hora") + (C6:C43="minuto") + (C6:C43="diária"), D6:D43, E6:E43)</f>
        <v>1550</v>
      </c>
      <c r="G3" s="102"/>
    </row>
    <row r="4">
      <c r="A4" s="98"/>
      <c r="B4" s="124"/>
      <c r="C4" s="107"/>
      <c r="D4" s="107"/>
      <c r="E4" s="107"/>
      <c r="F4" s="125"/>
      <c r="G4" s="102"/>
    </row>
    <row r="5">
      <c r="A5" s="126"/>
      <c r="B5" s="127" t="s">
        <v>0</v>
      </c>
      <c r="C5" s="104" t="s">
        <v>5</v>
      </c>
      <c r="D5" s="104" t="s">
        <v>7</v>
      </c>
      <c r="E5" s="104" t="s">
        <v>82</v>
      </c>
      <c r="F5" s="128" t="s">
        <v>83</v>
      </c>
      <c r="G5" s="102"/>
    </row>
    <row r="6">
      <c r="A6" s="98"/>
      <c r="B6" s="124" t="str">
        <f>IFERROR(__xludf.DUMMYFUNCTION("FILTER('Entregáveis'!C2:C43, 'Entregáveis'!E2:E43 = TRUE)"),"Análise completa do perfil das principais redes sociais da marca + relatório")</f>
        <v>Análise completa do perfil das principais redes sociais da marca + relatório</v>
      </c>
      <c r="C6" s="107" t="str">
        <f>IFERROR(__xludf.DUMMYFUNCTION("FILTER('Entregáveis'!J2:J43, 'Entregáveis'!E2:E43 = TRUE)"),"projeto")</f>
        <v>projeto</v>
      </c>
      <c r="D6" s="108">
        <f>IFERROR(__xludf.DUMMYFUNCTION("FILTER('Entregáveis'!L2:L43, 'Entregáveis'!E2:E43 = TRUE)"),300.0)</f>
        <v>300</v>
      </c>
      <c r="E6" s="107" t="str">
        <f t="shared" ref="E6:E9" si="1">IF(B6="","",IF(OR(C6="unidade", C6="horas", C6="minuto" , C6="Diária"), "", "-"))</f>
        <v>-</v>
      </c>
      <c r="F6" s="109" t="str">
        <f t="shared" ref="F6:F42" si="2">IF(E6="",IF(B6="","",IF(OR(C6="unidade", C6="horas", C6="minuto" , C6="Diária"), "⚠️", "✅")),"✅")</f>
        <v>✅</v>
      </c>
      <c r="G6" s="102"/>
    </row>
    <row r="7">
      <c r="A7" s="98"/>
      <c r="B7" s="124" t="str">
        <f>IFERROR(__xludf.DUMMYFUNCTION("""COMPUTED_VALUE"""),"Reunião de acompanhamento mensal")</f>
        <v>Reunião de acompanhamento mensal</v>
      </c>
      <c r="C7" s="107" t="str">
        <f>IFERROR(__xludf.DUMMYFUNCTION("""COMPUTED_VALUE"""),"mês")</f>
        <v>mês</v>
      </c>
      <c r="D7" s="108">
        <f>IFERROR(__xludf.DUMMYFUNCTION("""COMPUTED_VALUE"""),150.0)</f>
        <v>150</v>
      </c>
      <c r="E7" s="107" t="str">
        <f t="shared" si="1"/>
        <v>-</v>
      </c>
      <c r="F7" s="109" t="str">
        <f t="shared" si="2"/>
        <v>✅</v>
      </c>
      <c r="G7" s="102"/>
    </row>
    <row r="8">
      <c r="A8" s="98"/>
      <c r="B8" s="124" t="str">
        <f>IFERROR(__xludf.DUMMYFUNCTION("""COMPUTED_VALUE"""),"Grupo de WhatsApp com respostas.")</f>
        <v>Grupo de WhatsApp com respostas.</v>
      </c>
      <c r="C8" s="107" t="str">
        <f>IFERROR(__xludf.DUMMYFUNCTION("""COMPUTED_VALUE"""),"mês")</f>
        <v>mês</v>
      </c>
      <c r="D8" s="108">
        <f>IFERROR(__xludf.DUMMYFUNCTION("""COMPUTED_VALUE"""),500.0)</f>
        <v>500</v>
      </c>
      <c r="E8" s="107" t="str">
        <f t="shared" si="1"/>
        <v>-</v>
      </c>
      <c r="F8" s="109" t="str">
        <f t="shared" si="2"/>
        <v>✅</v>
      </c>
      <c r="G8" s="102"/>
    </row>
    <row r="9">
      <c r="A9" s="98"/>
      <c r="B9" s="124" t="str">
        <f>IFERROR(__xludf.DUMMYFUNCTION("""COMPUTED_VALUE"""),"Criação do canva de persona")</f>
        <v>Criação do canva de persona</v>
      </c>
      <c r="C9" s="107" t="str">
        <f>IFERROR(__xludf.DUMMYFUNCTION("""COMPUTED_VALUE"""),"projeto")</f>
        <v>projeto</v>
      </c>
      <c r="D9" s="108">
        <f>IFERROR(__xludf.DUMMYFUNCTION("""COMPUTED_VALUE"""),500.0)</f>
        <v>500</v>
      </c>
      <c r="E9" s="107" t="str">
        <f t="shared" si="1"/>
        <v>-</v>
      </c>
      <c r="F9" s="109" t="str">
        <f t="shared" si="2"/>
        <v>✅</v>
      </c>
      <c r="G9" s="102"/>
    </row>
    <row r="10">
      <c r="A10" s="98"/>
      <c r="B10" s="124" t="str">
        <f>IFERROR(__xludf.DUMMYFUNCTION("""COMPUTED_VALUE"""),"Roteiros para Reels")</f>
        <v>Roteiros para Reels</v>
      </c>
      <c r="C10" s="107" t="str">
        <f>IFERROR(__xludf.DUMMYFUNCTION("""COMPUTED_VALUE"""),"unidade")</f>
        <v>unidade</v>
      </c>
      <c r="D10" s="108">
        <f>IFERROR(__xludf.DUMMYFUNCTION("""COMPUTED_VALUE"""),50.0)</f>
        <v>50</v>
      </c>
      <c r="E10" s="129">
        <v>3.0</v>
      </c>
      <c r="F10" s="109" t="str">
        <f t="shared" si="2"/>
        <v>✅</v>
      </c>
      <c r="G10" s="102"/>
    </row>
    <row r="11">
      <c r="A11" s="98"/>
      <c r="B11" s="124" t="str">
        <f>IFERROR(__xludf.DUMMYFUNCTION("""COMPUTED_VALUE"""),"Roteiros para TikTok")</f>
        <v>Roteiros para TikTok</v>
      </c>
      <c r="C11" s="107" t="str">
        <f>IFERROR(__xludf.DUMMYFUNCTION("""COMPUTED_VALUE"""),"unidade")</f>
        <v>unidade</v>
      </c>
      <c r="D11" s="108">
        <f>IFERROR(__xludf.DUMMYFUNCTION("""COMPUTED_VALUE"""),50.0)</f>
        <v>50</v>
      </c>
      <c r="E11" s="129">
        <v>5.0</v>
      </c>
      <c r="F11" s="109" t="str">
        <f t="shared" si="2"/>
        <v>✅</v>
      </c>
      <c r="G11" s="102"/>
    </row>
    <row r="12">
      <c r="A12" s="98"/>
      <c r="B12" s="124" t="str">
        <f>IFERROR(__xludf.DUMMYFUNCTION("""COMPUTED_VALUE"""),"Criação do GMN")</f>
        <v>Criação do GMN</v>
      </c>
      <c r="C12" s="107" t="str">
        <f>IFERROR(__xludf.DUMMYFUNCTION("""COMPUTED_VALUE"""),"projeto")</f>
        <v>projeto</v>
      </c>
      <c r="D12" s="108">
        <f>IFERROR(__xludf.DUMMYFUNCTION("""COMPUTED_VALUE"""),500.0)</f>
        <v>500</v>
      </c>
      <c r="E12" s="107" t="str">
        <f t="shared" ref="E12:E42" si="3">IF(B12="","",IF(OR(C12="unidade", C12="horas", C12="minuto" , C12="Diária"), "", "-"))</f>
        <v>-</v>
      </c>
      <c r="F12" s="109" t="str">
        <f t="shared" si="2"/>
        <v>✅</v>
      </c>
      <c r="G12" s="102"/>
    </row>
    <row r="13">
      <c r="A13" s="98"/>
      <c r="B13" s="124" t="str">
        <f>IFERROR(__xludf.DUMMYFUNCTION("""COMPUTED_VALUE"""),"Criação, configuração e otimização do GMN")</f>
        <v>Criação, configuração e otimização do GMN</v>
      </c>
      <c r="C13" s="107" t="str">
        <f>IFERROR(__xludf.DUMMYFUNCTION("""COMPUTED_VALUE"""),"mês")</f>
        <v>mês</v>
      </c>
      <c r="D13" s="108">
        <f>IFERROR(__xludf.DUMMYFUNCTION("""COMPUTED_VALUE"""),500.0)</f>
        <v>500</v>
      </c>
      <c r="E13" s="107" t="str">
        <f t="shared" si="3"/>
        <v>-</v>
      </c>
      <c r="F13" s="109" t="str">
        <f t="shared" si="2"/>
        <v>✅</v>
      </c>
      <c r="G13" s="102"/>
    </row>
    <row r="14">
      <c r="A14" s="98"/>
      <c r="B14" s="124"/>
      <c r="C14" s="107"/>
      <c r="D14" s="107"/>
      <c r="E14" s="107" t="str">
        <f t="shared" si="3"/>
        <v/>
      </c>
      <c r="F14" s="109" t="str">
        <f t="shared" si="2"/>
        <v/>
      </c>
      <c r="G14" s="102"/>
    </row>
    <row r="15">
      <c r="A15" s="98"/>
      <c r="B15" s="124"/>
      <c r="C15" s="107"/>
      <c r="D15" s="107"/>
      <c r="E15" s="107" t="str">
        <f t="shared" si="3"/>
        <v/>
      </c>
      <c r="F15" s="109" t="str">
        <f t="shared" si="2"/>
        <v/>
      </c>
      <c r="G15" s="102"/>
    </row>
    <row r="16">
      <c r="A16" s="98"/>
      <c r="B16" s="124"/>
      <c r="C16" s="107"/>
      <c r="D16" s="107"/>
      <c r="E16" s="107" t="str">
        <f t="shared" si="3"/>
        <v/>
      </c>
      <c r="F16" s="109" t="str">
        <f t="shared" si="2"/>
        <v/>
      </c>
      <c r="G16" s="102"/>
    </row>
    <row r="17">
      <c r="A17" s="98"/>
      <c r="B17" s="124"/>
      <c r="C17" s="107"/>
      <c r="D17" s="107"/>
      <c r="E17" s="107" t="str">
        <f t="shared" si="3"/>
        <v/>
      </c>
      <c r="F17" s="109" t="str">
        <f t="shared" si="2"/>
        <v/>
      </c>
      <c r="G17" s="102"/>
    </row>
    <row r="18">
      <c r="A18" s="98"/>
      <c r="B18" s="124"/>
      <c r="C18" s="107"/>
      <c r="D18" s="107"/>
      <c r="E18" s="107" t="str">
        <f t="shared" si="3"/>
        <v/>
      </c>
      <c r="F18" s="109" t="str">
        <f t="shared" si="2"/>
        <v/>
      </c>
      <c r="G18" s="102"/>
    </row>
    <row r="19">
      <c r="A19" s="98"/>
      <c r="B19" s="124"/>
      <c r="C19" s="107"/>
      <c r="D19" s="107"/>
      <c r="E19" s="107" t="str">
        <f t="shared" si="3"/>
        <v/>
      </c>
      <c r="F19" s="109" t="str">
        <f t="shared" si="2"/>
        <v/>
      </c>
      <c r="G19" s="102"/>
    </row>
    <row r="20">
      <c r="A20" s="98"/>
      <c r="B20" s="124"/>
      <c r="C20" s="107"/>
      <c r="D20" s="107"/>
      <c r="E20" s="107" t="str">
        <f t="shared" si="3"/>
        <v/>
      </c>
      <c r="F20" s="109" t="str">
        <f t="shared" si="2"/>
        <v/>
      </c>
      <c r="G20" s="102"/>
    </row>
    <row r="21">
      <c r="A21" s="98"/>
      <c r="B21" s="124"/>
      <c r="C21" s="107"/>
      <c r="D21" s="107"/>
      <c r="E21" s="107" t="str">
        <f t="shared" si="3"/>
        <v/>
      </c>
      <c r="F21" s="109" t="str">
        <f t="shared" si="2"/>
        <v/>
      </c>
      <c r="G21" s="102"/>
    </row>
    <row r="22">
      <c r="A22" s="98"/>
      <c r="B22" s="124"/>
      <c r="C22" s="107"/>
      <c r="D22" s="107"/>
      <c r="E22" s="107" t="str">
        <f t="shared" si="3"/>
        <v/>
      </c>
      <c r="F22" s="109" t="str">
        <f t="shared" si="2"/>
        <v/>
      </c>
      <c r="G22" s="102"/>
    </row>
    <row r="23">
      <c r="A23" s="98"/>
      <c r="B23" s="124"/>
      <c r="C23" s="107"/>
      <c r="D23" s="107"/>
      <c r="E23" s="107" t="str">
        <f t="shared" si="3"/>
        <v/>
      </c>
      <c r="F23" s="109" t="str">
        <f t="shared" si="2"/>
        <v/>
      </c>
      <c r="G23" s="102"/>
    </row>
    <row r="24">
      <c r="A24" s="98"/>
      <c r="B24" s="124"/>
      <c r="C24" s="107"/>
      <c r="D24" s="107"/>
      <c r="E24" s="107" t="str">
        <f t="shared" si="3"/>
        <v/>
      </c>
      <c r="F24" s="109" t="str">
        <f t="shared" si="2"/>
        <v/>
      </c>
      <c r="G24" s="102"/>
    </row>
    <row r="25">
      <c r="A25" s="98"/>
      <c r="B25" s="124"/>
      <c r="C25" s="107"/>
      <c r="D25" s="107"/>
      <c r="E25" s="107" t="str">
        <f t="shared" si="3"/>
        <v/>
      </c>
      <c r="F25" s="109" t="str">
        <f t="shared" si="2"/>
        <v/>
      </c>
      <c r="G25" s="102"/>
    </row>
    <row r="26">
      <c r="A26" s="98"/>
      <c r="B26" s="124"/>
      <c r="C26" s="107"/>
      <c r="D26" s="107"/>
      <c r="E26" s="107" t="str">
        <f t="shared" si="3"/>
        <v/>
      </c>
      <c r="F26" s="109" t="str">
        <f t="shared" si="2"/>
        <v/>
      </c>
      <c r="G26" s="102"/>
    </row>
    <row r="27">
      <c r="A27" s="98"/>
      <c r="B27" s="124"/>
      <c r="C27" s="107"/>
      <c r="D27" s="107"/>
      <c r="E27" s="107" t="str">
        <f t="shared" si="3"/>
        <v/>
      </c>
      <c r="F27" s="109" t="str">
        <f t="shared" si="2"/>
        <v/>
      </c>
      <c r="G27" s="102"/>
    </row>
    <row r="28">
      <c r="A28" s="98"/>
      <c r="B28" s="124"/>
      <c r="C28" s="107"/>
      <c r="D28" s="107"/>
      <c r="E28" s="107" t="str">
        <f t="shared" si="3"/>
        <v/>
      </c>
      <c r="F28" s="109" t="str">
        <f t="shared" si="2"/>
        <v/>
      </c>
      <c r="G28" s="102"/>
    </row>
    <row r="29">
      <c r="A29" s="98"/>
      <c r="B29" s="124"/>
      <c r="C29" s="107"/>
      <c r="D29" s="107"/>
      <c r="E29" s="107" t="str">
        <f t="shared" si="3"/>
        <v/>
      </c>
      <c r="F29" s="109" t="str">
        <f t="shared" si="2"/>
        <v/>
      </c>
      <c r="G29" s="102"/>
    </row>
    <row r="30">
      <c r="A30" s="98"/>
      <c r="B30" s="124"/>
      <c r="C30" s="107"/>
      <c r="D30" s="107"/>
      <c r="E30" s="107" t="str">
        <f t="shared" si="3"/>
        <v/>
      </c>
      <c r="F30" s="109" t="str">
        <f t="shared" si="2"/>
        <v/>
      </c>
      <c r="G30" s="102"/>
    </row>
    <row r="31">
      <c r="A31" s="98"/>
      <c r="B31" s="124"/>
      <c r="C31" s="107"/>
      <c r="D31" s="107"/>
      <c r="E31" s="107" t="str">
        <f t="shared" si="3"/>
        <v/>
      </c>
      <c r="F31" s="109" t="str">
        <f t="shared" si="2"/>
        <v/>
      </c>
      <c r="G31" s="102"/>
    </row>
    <row r="32">
      <c r="A32" s="98"/>
      <c r="B32" s="124"/>
      <c r="C32" s="107"/>
      <c r="D32" s="107"/>
      <c r="E32" s="107" t="str">
        <f t="shared" si="3"/>
        <v/>
      </c>
      <c r="F32" s="109" t="str">
        <f t="shared" si="2"/>
        <v/>
      </c>
      <c r="G32" s="102"/>
    </row>
    <row r="33">
      <c r="A33" s="98"/>
      <c r="B33" s="124"/>
      <c r="C33" s="107"/>
      <c r="D33" s="107"/>
      <c r="E33" s="107" t="str">
        <f t="shared" si="3"/>
        <v/>
      </c>
      <c r="F33" s="109" t="str">
        <f t="shared" si="2"/>
        <v/>
      </c>
      <c r="G33" s="102"/>
    </row>
    <row r="34">
      <c r="A34" s="98"/>
      <c r="B34" s="124"/>
      <c r="C34" s="107"/>
      <c r="D34" s="107"/>
      <c r="E34" s="107" t="str">
        <f t="shared" si="3"/>
        <v/>
      </c>
      <c r="F34" s="109" t="str">
        <f t="shared" si="2"/>
        <v/>
      </c>
      <c r="G34" s="102"/>
    </row>
    <row r="35">
      <c r="A35" s="98"/>
      <c r="B35" s="124"/>
      <c r="C35" s="107"/>
      <c r="D35" s="107"/>
      <c r="E35" s="107" t="str">
        <f t="shared" si="3"/>
        <v/>
      </c>
      <c r="F35" s="109" t="str">
        <f t="shared" si="2"/>
        <v/>
      </c>
      <c r="G35" s="102"/>
    </row>
    <row r="36">
      <c r="A36" s="98"/>
      <c r="B36" s="124"/>
      <c r="C36" s="107"/>
      <c r="D36" s="107"/>
      <c r="E36" s="107" t="str">
        <f t="shared" si="3"/>
        <v/>
      </c>
      <c r="F36" s="109" t="str">
        <f t="shared" si="2"/>
        <v/>
      </c>
      <c r="G36" s="102"/>
    </row>
    <row r="37">
      <c r="A37" s="98"/>
      <c r="B37" s="124"/>
      <c r="C37" s="107"/>
      <c r="D37" s="107"/>
      <c r="E37" s="107" t="str">
        <f t="shared" si="3"/>
        <v/>
      </c>
      <c r="F37" s="109" t="str">
        <f t="shared" si="2"/>
        <v/>
      </c>
      <c r="G37" s="102"/>
    </row>
    <row r="38">
      <c r="A38" s="98"/>
      <c r="B38" s="124"/>
      <c r="C38" s="107"/>
      <c r="D38" s="107"/>
      <c r="E38" s="107" t="str">
        <f t="shared" si="3"/>
        <v/>
      </c>
      <c r="F38" s="109" t="str">
        <f t="shared" si="2"/>
        <v/>
      </c>
      <c r="G38" s="102"/>
    </row>
    <row r="39">
      <c r="A39" s="98"/>
      <c r="B39" s="124"/>
      <c r="C39" s="107"/>
      <c r="D39" s="107"/>
      <c r="E39" s="107" t="str">
        <f t="shared" si="3"/>
        <v/>
      </c>
      <c r="F39" s="109" t="str">
        <f t="shared" si="2"/>
        <v/>
      </c>
      <c r="G39" s="102"/>
    </row>
    <row r="40">
      <c r="A40" s="98"/>
      <c r="B40" s="124"/>
      <c r="C40" s="107"/>
      <c r="D40" s="107"/>
      <c r="E40" s="107" t="str">
        <f t="shared" si="3"/>
        <v/>
      </c>
      <c r="F40" s="109" t="str">
        <f t="shared" si="2"/>
        <v/>
      </c>
      <c r="G40" s="102"/>
    </row>
    <row r="41">
      <c r="A41" s="98"/>
      <c r="B41" s="124"/>
      <c r="C41" s="107"/>
      <c r="D41" s="107"/>
      <c r="E41" s="107" t="str">
        <f t="shared" si="3"/>
        <v/>
      </c>
      <c r="F41" s="109" t="str">
        <f t="shared" si="2"/>
        <v/>
      </c>
      <c r="G41" s="102"/>
    </row>
    <row r="42">
      <c r="A42" s="98"/>
      <c r="B42" s="130"/>
      <c r="C42" s="131"/>
      <c r="D42" s="131"/>
      <c r="E42" s="111" t="str">
        <f t="shared" si="3"/>
        <v/>
      </c>
      <c r="F42" s="112" t="str">
        <f t="shared" si="2"/>
        <v/>
      </c>
      <c r="G42" s="102"/>
    </row>
    <row r="43">
      <c r="A43" s="83"/>
      <c r="B43" s="113"/>
      <c r="C43" s="100"/>
      <c r="D43" s="100"/>
      <c r="E43" s="100" t="str">
        <f>IF(B43="","",IF(OR(C43="unidade", C43="horas", C43="minuto" , C43="Diária"), IF(D43="", "Definir quantidade!", ""), "-"))</f>
        <v/>
      </c>
      <c r="F43" s="100" t="str">
        <f>IF(E43="",IF(B43="","",IF(OR(C43="unidade", C43="horas", C43="minuto" , C43="Diária"), IF(D43="", "Definir quantidade!", "⚠️"), "✅")),"✅")</f>
        <v/>
      </c>
      <c r="G43" s="83"/>
    </row>
  </sheetData>
  <mergeCells count="3">
    <mergeCell ref="B2:C3"/>
    <mergeCell ref="D2:E2"/>
    <mergeCell ref="D3:E3"/>
  </mergeCells>
  <conditionalFormatting sqref="E1 E4">
    <cfRule type="containsText" dxfId="0" priority="1" operator="containsText" text="[DEFINA A QUANTIDADE]">
      <formula>NOT(ISERROR(SEARCH(("[DEFINA A QUANTIDADE]"),(E1))))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80.13"/>
    <col customWidth="1" min="3" max="6" width="17.75"/>
    <col customWidth="1" min="7" max="7" width="3.75"/>
  </cols>
  <sheetData>
    <row r="1">
      <c r="A1" s="83"/>
      <c r="B1" s="84"/>
      <c r="C1" s="85"/>
      <c r="D1" s="85"/>
      <c r="E1" s="85"/>
      <c r="F1" s="85"/>
      <c r="G1" s="83"/>
    </row>
    <row r="2" ht="33.75" customHeight="1">
      <c r="A2" s="98"/>
      <c r="B2" s="132" t="s">
        <v>85</v>
      </c>
      <c r="C2" s="88"/>
      <c r="D2" s="133" t="s">
        <v>80</v>
      </c>
      <c r="E2" s="90"/>
      <c r="F2" s="134">
        <f>SUMIF(C6:C43 , "projeto", D6:D43)</f>
        <v>4800</v>
      </c>
      <c r="G2" s="102"/>
    </row>
    <row r="3" ht="33.75" customHeight="1">
      <c r="A3" s="98"/>
      <c r="B3" s="135"/>
      <c r="C3" s="120"/>
      <c r="D3" s="121" t="s">
        <v>81</v>
      </c>
      <c r="E3" s="122"/>
      <c r="F3" s="136">
        <f>SUMIF(C6:C43, "mês", D6:D43) + SUMPRODUCT((C6:C43="unidade") + (C6:C43="hora") + (C6:C43="minuto") + (C6:C43="diária"), D6:D43, E6:E43)</f>
        <v>6750</v>
      </c>
      <c r="G3" s="102"/>
    </row>
    <row r="4">
      <c r="A4" s="126"/>
      <c r="B4" s="137"/>
      <c r="C4" s="138"/>
      <c r="D4" s="138"/>
      <c r="E4" s="138"/>
      <c r="F4" s="139"/>
      <c r="G4" s="102"/>
    </row>
    <row r="5">
      <c r="A5" s="126"/>
      <c r="B5" s="103" t="s">
        <v>0</v>
      </c>
      <c r="C5" s="104" t="s">
        <v>5</v>
      </c>
      <c r="D5" s="104" t="s">
        <v>7</v>
      </c>
      <c r="E5" s="104" t="s">
        <v>82</v>
      </c>
      <c r="F5" s="105" t="s">
        <v>83</v>
      </c>
      <c r="G5" s="102"/>
    </row>
    <row r="6">
      <c r="A6" s="98"/>
      <c r="B6" s="106" t="str">
        <f>IFERROR(__xludf.DUMMYFUNCTION("FILTER('Entregáveis'!C2:C43, 'Entregáveis'!F2:F43 = TRUE)"),"Elaboração de calendário e linha editorial personalizado para todas plataformas.")</f>
        <v>Elaboração de calendário e linha editorial personalizado para todas plataformas.</v>
      </c>
      <c r="C6" s="107" t="str">
        <f>IFERROR(__xludf.DUMMYFUNCTION("FILTER('Entregáveis'!J2:J43, 'Entregáveis'!F2:F43 = TRUE)"),"mês")</f>
        <v>mês</v>
      </c>
      <c r="D6" s="108">
        <f>IFERROR(__xludf.DUMMYFUNCTION("FILTER('Entregáveis'!L2:L43, 'Entregáveis'!F2:F43 = TRUE)"),500.0)</f>
        <v>500</v>
      </c>
      <c r="E6" s="107" t="str">
        <f t="shared" ref="E6:E9" si="1">IF(B6="","",IF(OR(C6="unidade", C6="horas", C6="minuto" , C6="Diária"), "", "-"))</f>
        <v>-</v>
      </c>
      <c r="F6" s="109" t="str">
        <f t="shared" ref="F6:F42" si="2">IF(E6="",IF(B6="","",IF(OR(C6="unidade", C6="horas", C6="minuto" , C6="Diária"), "⚠️", "✅")),"✅")</f>
        <v>✅</v>
      </c>
      <c r="G6" s="102"/>
    </row>
    <row r="7">
      <c r="A7" s="98"/>
      <c r="B7" s="106" t="str">
        <f>IFERROR(__xludf.DUMMYFUNCTION("""COMPUTED_VALUE"""),"Elaboração de uma estratégia de mineração de conteúdos")</f>
        <v>Elaboração de uma estratégia de mineração de conteúdos</v>
      </c>
      <c r="C7" s="107" t="str">
        <f>IFERROR(__xludf.DUMMYFUNCTION("""COMPUTED_VALUE"""),"projeto")</f>
        <v>projeto</v>
      </c>
      <c r="D7" s="108">
        <f>IFERROR(__xludf.DUMMYFUNCTION("""COMPUTED_VALUE"""),500.0)</f>
        <v>500</v>
      </c>
      <c r="E7" s="107" t="str">
        <f t="shared" si="1"/>
        <v>-</v>
      </c>
      <c r="F7" s="109" t="str">
        <f t="shared" si="2"/>
        <v>✅</v>
      </c>
      <c r="G7" s="102"/>
    </row>
    <row r="8">
      <c r="A8" s="98"/>
      <c r="B8" s="106" t="str">
        <f>IFERROR(__xludf.DUMMYFUNCTION("""COMPUTED_VALUE"""),"Implementação de uma estratégia de mineração de conteúdos")</f>
        <v>Implementação de uma estratégia de mineração de conteúdos</v>
      </c>
      <c r="C8" s="107" t="str">
        <f>IFERROR(__xludf.DUMMYFUNCTION("""COMPUTED_VALUE"""),"mês")</f>
        <v>mês</v>
      </c>
      <c r="D8" s="108">
        <f>IFERROR(__xludf.DUMMYFUNCTION("""COMPUTED_VALUE"""),500.0)</f>
        <v>500</v>
      </c>
      <c r="E8" s="107" t="str">
        <f t="shared" si="1"/>
        <v>-</v>
      </c>
      <c r="F8" s="109" t="str">
        <f t="shared" si="2"/>
        <v>✅</v>
      </c>
      <c r="G8" s="102"/>
    </row>
    <row r="9">
      <c r="A9" s="98"/>
      <c r="B9" s="106" t="str">
        <f>IFERROR(__xludf.DUMMYFUNCTION("""COMPUTED_VALUE"""),"Análise, acompanhamento, otimização e Relatórios de KPI's das principais redes sociais")</f>
        <v>Análise, acompanhamento, otimização e Relatórios de KPI's das principais redes sociais</v>
      </c>
      <c r="C9" s="107" t="str">
        <f>IFERROR(__xludf.DUMMYFUNCTION("""COMPUTED_VALUE"""),"mês")</f>
        <v>mês</v>
      </c>
      <c r="D9" s="108">
        <f>IFERROR(__xludf.DUMMYFUNCTION("""COMPUTED_VALUE"""),500.0)</f>
        <v>500</v>
      </c>
      <c r="E9" s="107" t="str">
        <f t="shared" si="1"/>
        <v>-</v>
      </c>
      <c r="F9" s="109" t="str">
        <f t="shared" si="2"/>
        <v>✅</v>
      </c>
      <c r="G9" s="102"/>
    </row>
    <row r="10">
      <c r="A10" s="98"/>
      <c r="B10" s="106" t="str">
        <f>IFERROR(__xludf.DUMMYFUNCTION("""COMPUTED_VALUE"""),"Criação de publicações no TikTok")</f>
        <v>Criação de publicações no TikTok</v>
      </c>
      <c r="C10" s="107" t="str">
        <f>IFERROR(__xludf.DUMMYFUNCTION("""COMPUTED_VALUE"""),"unidade")</f>
        <v>unidade</v>
      </c>
      <c r="D10" s="108">
        <f>IFERROR(__xludf.DUMMYFUNCTION("""COMPUTED_VALUE"""),50.0)</f>
        <v>50</v>
      </c>
      <c r="E10" s="129">
        <v>5.0</v>
      </c>
      <c r="F10" s="109" t="str">
        <f t="shared" si="2"/>
        <v>✅</v>
      </c>
      <c r="G10" s="102"/>
    </row>
    <row r="11">
      <c r="A11" s="98"/>
      <c r="B11" s="106" t="str">
        <f>IFERROR(__xludf.DUMMYFUNCTION("""COMPUTED_VALUE"""),"Criação de publicacões no Instagram")</f>
        <v>Criação de publicacões no Instagram</v>
      </c>
      <c r="C11" s="107" t="str">
        <f>IFERROR(__xludf.DUMMYFUNCTION("""COMPUTED_VALUE"""),"unidade")</f>
        <v>unidade</v>
      </c>
      <c r="D11" s="108">
        <f>IFERROR(__xludf.DUMMYFUNCTION("""COMPUTED_VALUE"""),50.0)</f>
        <v>50</v>
      </c>
      <c r="E11" s="129">
        <v>10.0</v>
      </c>
      <c r="F11" s="109" t="str">
        <f t="shared" si="2"/>
        <v>✅</v>
      </c>
      <c r="G11" s="102"/>
    </row>
    <row r="12">
      <c r="A12" s="98"/>
      <c r="B12" s="106" t="str">
        <f>IFERROR(__xludf.DUMMYFUNCTION("""COMPUTED_VALUE"""),"Criação de artigos para o Site")</f>
        <v>Criação de artigos para o Site</v>
      </c>
      <c r="C12" s="107" t="str">
        <f>IFERROR(__xludf.DUMMYFUNCTION("""COMPUTED_VALUE"""),"unidade")</f>
        <v>unidade</v>
      </c>
      <c r="D12" s="108">
        <f>IFERROR(__xludf.DUMMYFUNCTION("""COMPUTED_VALUE"""),100.0)</f>
        <v>100</v>
      </c>
      <c r="E12" s="129">
        <v>4.0</v>
      </c>
      <c r="F12" s="109" t="str">
        <f t="shared" si="2"/>
        <v>✅</v>
      </c>
      <c r="G12" s="102"/>
    </row>
    <row r="13">
      <c r="A13" s="98"/>
      <c r="B13" s="106" t="str">
        <f>IFERROR(__xludf.DUMMYFUNCTION("""COMPUTED_VALUE"""),"Reunião de acompanhamento semanal")</f>
        <v>Reunião de acompanhamento semanal</v>
      </c>
      <c r="C13" s="107" t="str">
        <f>IFERROR(__xludf.DUMMYFUNCTION("""COMPUTED_VALUE"""),"mês")</f>
        <v>mês</v>
      </c>
      <c r="D13" s="108">
        <f>IFERROR(__xludf.DUMMYFUNCTION("""COMPUTED_VALUE"""),500.0)</f>
        <v>500</v>
      </c>
      <c r="E13" s="107" t="str">
        <f t="shared" ref="E13:E18" si="3">IF(B13="","",IF(OR(C13="unidade", C13="horas", C13="minuto" , C13="Diária"), "", "-"))</f>
        <v>-</v>
      </c>
      <c r="F13" s="109" t="str">
        <f t="shared" si="2"/>
        <v>✅</v>
      </c>
      <c r="G13" s="102"/>
    </row>
    <row r="14">
      <c r="A14" s="98"/>
      <c r="B14" s="106" t="str">
        <f>IFERROR(__xludf.DUMMYFUNCTION("""COMPUTED_VALUE"""),"Grupo de WhatsApp com respostas.")</f>
        <v>Grupo de WhatsApp com respostas.</v>
      </c>
      <c r="C14" s="107" t="str">
        <f>IFERROR(__xludf.DUMMYFUNCTION("""COMPUTED_VALUE"""),"mês")</f>
        <v>mês</v>
      </c>
      <c r="D14" s="108">
        <f>IFERROR(__xludf.DUMMYFUNCTION("""COMPUTED_VALUE"""),500.0)</f>
        <v>500</v>
      </c>
      <c r="E14" s="107" t="str">
        <f t="shared" si="3"/>
        <v>-</v>
      </c>
      <c r="F14" s="109" t="str">
        <f t="shared" si="2"/>
        <v>✅</v>
      </c>
      <c r="G14" s="102"/>
    </row>
    <row r="15">
      <c r="A15" s="98"/>
      <c r="B15" s="106" t="str">
        <f>IFERROR(__xludf.DUMMYFUNCTION("""COMPUTED_VALUE"""),"Criação do canva de persona")</f>
        <v>Criação do canva de persona</v>
      </c>
      <c r="C15" s="107" t="str">
        <f>IFERROR(__xludf.DUMMYFUNCTION("""COMPUTED_VALUE"""),"projeto")</f>
        <v>projeto</v>
      </c>
      <c r="D15" s="108">
        <f>IFERROR(__xludf.DUMMYFUNCTION("""COMPUTED_VALUE"""),500.0)</f>
        <v>500</v>
      </c>
      <c r="E15" s="107" t="str">
        <f t="shared" si="3"/>
        <v>-</v>
      </c>
      <c r="F15" s="109" t="str">
        <f t="shared" si="2"/>
        <v>✅</v>
      </c>
      <c r="G15" s="102"/>
    </row>
    <row r="16">
      <c r="A16" s="98"/>
      <c r="B16" s="106" t="str">
        <f>IFERROR(__xludf.DUMMYFUNCTION("""COMPUTED_VALUE"""),"Criação do manual de tom de voz da marca/especialista")</f>
        <v>Criação do manual de tom de voz da marca/especialista</v>
      </c>
      <c r="C16" s="107" t="str">
        <f>IFERROR(__xludf.DUMMYFUNCTION("""COMPUTED_VALUE"""),"projeto")</f>
        <v>projeto</v>
      </c>
      <c r="D16" s="108">
        <f>IFERROR(__xludf.DUMMYFUNCTION("""COMPUTED_VALUE"""),500.0)</f>
        <v>500</v>
      </c>
      <c r="E16" s="107" t="str">
        <f t="shared" si="3"/>
        <v>-</v>
      </c>
      <c r="F16" s="109" t="str">
        <f t="shared" si="2"/>
        <v>✅</v>
      </c>
      <c r="G16" s="102"/>
    </row>
    <row r="17">
      <c r="A17" s="98"/>
      <c r="B17" s="106" t="str">
        <f>IFERROR(__xludf.DUMMYFUNCTION("""COMPUTED_VALUE"""),"Criação de uma estratégia de distribuição de conteúdo com anúncios online")</f>
        <v>Criação de uma estratégia de distribuição de conteúdo com anúncios online</v>
      </c>
      <c r="C17" s="107" t="str">
        <f>IFERROR(__xludf.DUMMYFUNCTION("""COMPUTED_VALUE"""),"projeto")</f>
        <v>projeto</v>
      </c>
      <c r="D17" s="108">
        <f>IFERROR(__xludf.DUMMYFUNCTION("""COMPUTED_VALUE"""),300.0)</f>
        <v>300</v>
      </c>
      <c r="E17" s="107" t="str">
        <f t="shared" si="3"/>
        <v>-</v>
      </c>
      <c r="F17" s="109" t="str">
        <f t="shared" si="2"/>
        <v>✅</v>
      </c>
      <c r="G17" s="102"/>
    </row>
    <row r="18">
      <c r="A18" s="98"/>
      <c r="B18" s="106" t="str">
        <f>IFERROR(__xludf.DUMMYFUNCTION("""COMPUTED_VALUE"""),"Implementação de uma estratégia de distribuição de conteúdo com anúncios online")</f>
        <v>Implementação de uma estratégia de distribuição de conteúdo com anúncios online</v>
      </c>
      <c r="C18" s="107" t="str">
        <f>IFERROR(__xludf.DUMMYFUNCTION("""COMPUTED_VALUE"""),"mês")</f>
        <v>mês</v>
      </c>
      <c r="D18" s="108">
        <f>IFERROR(__xludf.DUMMYFUNCTION("""COMPUTED_VALUE"""),300.0)</f>
        <v>300</v>
      </c>
      <c r="E18" s="107" t="str">
        <f t="shared" si="3"/>
        <v>-</v>
      </c>
      <c r="F18" s="109" t="str">
        <f t="shared" si="2"/>
        <v>✅</v>
      </c>
      <c r="G18" s="102"/>
    </row>
    <row r="19">
      <c r="A19" s="98"/>
      <c r="B19" s="106" t="str">
        <f>IFERROR(__xludf.DUMMYFUNCTION("""COMPUTED_VALUE"""),"Roteiros para Reels")</f>
        <v>Roteiros para Reels</v>
      </c>
      <c r="C19" s="107" t="str">
        <f>IFERROR(__xludf.DUMMYFUNCTION("""COMPUTED_VALUE"""),"unidade")</f>
        <v>unidade</v>
      </c>
      <c r="D19" s="108">
        <f>IFERROR(__xludf.DUMMYFUNCTION("""COMPUTED_VALUE"""),50.0)</f>
        <v>50</v>
      </c>
      <c r="E19" s="129">
        <v>8.0</v>
      </c>
      <c r="F19" s="109" t="str">
        <f t="shared" si="2"/>
        <v>✅</v>
      </c>
      <c r="G19" s="102"/>
    </row>
    <row r="20">
      <c r="A20" s="98"/>
      <c r="B20" s="106" t="str">
        <f>IFERROR(__xludf.DUMMYFUNCTION("""COMPUTED_VALUE"""),"Roteiros para TikTok")</f>
        <v>Roteiros para TikTok</v>
      </c>
      <c r="C20" s="107" t="str">
        <f>IFERROR(__xludf.DUMMYFUNCTION("""COMPUTED_VALUE"""),"unidade")</f>
        <v>unidade</v>
      </c>
      <c r="D20" s="108">
        <f>IFERROR(__xludf.DUMMYFUNCTION("""COMPUTED_VALUE"""),50.0)</f>
        <v>50</v>
      </c>
      <c r="E20" s="129">
        <v>8.0</v>
      </c>
      <c r="F20" s="109" t="str">
        <f t="shared" si="2"/>
        <v>✅</v>
      </c>
      <c r="G20" s="102"/>
    </row>
    <row r="21">
      <c r="A21" s="98"/>
      <c r="B21" s="106" t="str">
        <f>IFERROR(__xludf.DUMMYFUNCTION("""COMPUTED_VALUE"""),"Edição de vídeos para produção de conteúdo (valor por minuto de vídeo)")</f>
        <v>Edição de vídeos para produção de conteúdo (valor por minuto de vídeo)</v>
      </c>
      <c r="C21" s="107" t="str">
        <f>IFERROR(__xludf.DUMMYFUNCTION("""COMPUTED_VALUE"""),"minuto")</f>
        <v>minuto</v>
      </c>
      <c r="D21" s="108">
        <f>IFERROR(__xludf.DUMMYFUNCTION("""COMPUTED_VALUE"""),50.0)</f>
        <v>50</v>
      </c>
      <c r="E21" s="129">
        <v>30.0</v>
      </c>
      <c r="F21" s="109" t="str">
        <f t="shared" si="2"/>
        <v>✅</v>
      </c>
      <c r="G21" s="102"/>
    </row>
    <row r="22">
      <c r="A22" s="98"/>
      <c r="B22" s="106" t="str">
        <f>IFERROR(__xludf.DUMMYFUNCTION("""COMPUTED_VALUE"""),"Criação do GMN")</f>
        <v>Criação do GMN</v>
      </c>
      <c r="C22" s="107" t="str">
        <f>IFERROR(__xludf.DUMMYFUNCTION("""COMPUTED_VALUE"""),"projeto")</f>
        <v>projeto</v>
      </c>
      <c r="D22" s="108">
        <f>IFERROR(__xludf.DUMMYFUNCTION("""COMPUTED_VALUE"""),500.0)</f>
        <v>500</v>
      </c>
      <c r="E22" s="107" t="str">
        <f t="shared" ref="E22:E33" si="4">IF(B22="","",IF(OR(C22="unidade", C22="horas", C22="minuto" , C22="Diária"), "", "-"))</f>
        <v>-</v>
      </c>
      <c r="F22" s="109" t="str">
        <f t="shared" si="2"/>
        <v>✅</v>
      </c>
      <c r="G22" s="102"/>
    </row>
    <row r="23">
      <c r="A23" s="98"/>
      <c r="B23" s="106" t="str">
        <f>IFERROR(__xludf.DUMMYFUNCTION("""COMPUTED_VALUE"""),"Criação, configuração e otimização do GMN")</f>
        <v>Criação, configuração e otimização do GMN</v>
      </c>
      <c r="C23" s="107" t="str">
        <f>IFERROR(__xludf.DUMMYFUNCTION("""COMPUTED_VALUE"""),"mês")</f>
        <v>mês</v>
      </c>
      <c r="D23" s="108">
        <f>IFERROR(__xludf.DUMMYFUNCTION("""COMPUTED_VALUE"""),500.0)</f>
        <v>500</v>
      </c>
      <c r="E23" s="107" t="str">
        <f t="shared" si="4"/>
        <v>-</v>
      </c>
      <c r="F23" s="109" t="str">
        <f t="shared" si="2"/>
        <v>✅</v>
      </c>
      <c r="G23" s="102"/>
    </row>
    <row r="24">
      <c r="A24" s="98"/>
      <c r="B24" s="106" t="str">
        <f>IFERROR(__xludf.DUMMYFUNCTION("""COMPUTED_VALUE"""),"Criação de Ebook")</f>
        <v>Criação de Ebook</v>
      </c>
      <c r="C24" s="107" t="str">
        <f>IFERROR(__xludf.DUMMYFUNCTION("""COMPUTED_VALUE"""),"projeto")</f>
        <v>projeto</v>
      </c>
      <c r="D24" s="108">
        <f>IFERROR(__xludf.DUMMYFUNCTION("""COMPUTED_VALUE"""),500.0)</f>
        <v>500</v>
      </c>
      <c r="E24" s="107" t="str">
        <f t="shared" si="4"/>
        <v>-</v>
      </c>
      <c r="F24" s="109" t="str">
        <f t="shared" si="2"/>
        <v>✅</v>
      </c>
      <c r="G24" s="102"/>
    </row>
    <row r="25">
      <c r="A25" s="98"/>
      <c r="B25" s="106" t="str">
        <f>IFERROR(__xludf.DUMMYFUNCTION("""COMPUTED_VALUE"""),"Criação de site institucional")</f>
        <v>Criação de site institucional</v>
      </c>
      <c r="C25" s="107" t="str">
        <f>IFERROR(__xludf.DUMMYFUNCTION("""COMPUTED_VALUE"""),"projeto")</f>
        <v>projeto</v>
      </c>
      <c r="D25" s="108">
        <f>IFERROR(__xludf.DUMMYFUNCTION("""COMPUTED_VALUE"""),2000.0)</f>
        <v>2000</v>
      </c>
      <c r="E25" s="107" t="str">
        <f t="shared" si="4"/>
        <v>-</v>
      </c>
      <c r="F25" s="109" t="str">
        <f t="shared" si="2"/>
        <v>✅</v>
      </c>
      <c r="G25" s="102"/>
    </row>
    <row r="26">
      <c r="A26" s="98"/>
      <c r="B26" s="106"/>
      <c r="C26" s="107"/>
      <c r="D26" s="107"/>
      <c r="E26" s="107" t="str">
        <f t="shared" si="4"/>
        <v/>
      </c>
      <c r="F26" s="109" t="str">
        <f t="shared" si="2"/>
        <v/>
      </c>
      <c r="G26" s="102"/>
    </row>
    <row r="27">
      <c r="A27" s="98"/>
      <c r="B27" s="106"/>
      <c r="C27" s="107"/>
      <c r="D27" s="107"/>
      <c r="E27" s="107" t="str">
        <f t="shared" si="4"/>
        <v/>
      </c>
      <c r="F27" s="109" t="str">
        <f t="shared" si="2"/>
        <v/>
      </c>
      <c r="G27" s="102"/>
    </row>
    <row r="28">
      <c r="A28" s="98"/>
      <c r="B28" s="106"/>
      <c r="C28" s="107"/>
      <c r="D28" s="107"/>
      <c r="E28" s="107" t="str">
        <f t="shared" si="4"/>
        <v/>
      </c>
      <c r="F28" s="109" t="str">
        <f t="shared" si="2"/>
        <v/>
      </c>
      <c r="G28" s="102"/>
    </row>
    <row r="29">
      <c r="A29" s="98"/>
      <c r="B29" s="106"/>
      <c r="C29" s="107"/>
      <c r="D29" s="107"/>
      <c r="E29" s="107" t="str">
        <f t="shared" si="4"/>
        <v/>
      </c>
      <c r="F29" s="109" t="str">
        <f t="shared" si="2"/>
        <v/>
      </c>
      <c r="G29" s="102"/>
    </row>
    <row r="30">
      <c r="A30" s="98"/>
      <c r="B30" s="106"/>
      <c r="C30" s="107"/>
      <c r="D30" s="107"/>
      <c r="E30" s="107" t="str">
        <f t="shared" si="4"/>
        <v/>
      </c>
      <c r="F30" s="109" t="str">
        <f t="shared" si="2"/>
        <v/>
      </c>
      <c r="G30" s="102"/>
    </row>
    <row r="31">
      <c r="A31" s="98"/>
      <c r="B31" s="106"/>
      <c r="C31" s="107"/>
      <c r="D31" s="107"/>
      <c r="E31" s="107" t="str">
        <f t="shared" si="4"/>
        <v/>
      </c>
      <c r="F31" s="109" t="str">
        <f t="shared" si="2"/>
        <v/>
      </c>
      <c r="G31" s="102"/>
    </row>
    <row r="32">
      <c r="A32" s="98"/>
      <c r="B32" s="106"/>
      <c r="C32" s="107"/>
      <c r="D32" s="107"/>
      <c r="E32" s="107" t="str">
        <f t="shared" si="4"/>
        <v/>
      </c>
      <c r="F32" s="109" t="str">
        <f t="shared" si="2"/>
        <v/>
      </c>
      <c r="G32" s="102"/>
    </row>
    <row r="33">
      <c r="A33" s="98"/>
      <c r="B33" s="106"/>
      <c r="C33" s="107"/>
      <c r="D33" s="107"/>
      <c r="E33" s="107" t="str">
        <f t="shared" si="4"/>
        <v/>
      </c>
      <c r="F33" s="109" t="str">
        <f t="shared" si="2"/>
        <v/>
      </c>
      <c r="G33" s="102"/>
    </row>
    <row r="34">
      <c r="A34" s="98"/>
      <c r="B34" s="106"/>
      <c r="C34" s="107"/>
      <c r="D34" s="107"/>
      <c r="E34" s="129">
        <v>1.0</v>
      </c>
      <c r="F34" s="109" t="str">
        <f t="shared" si="2"/>
        <v>✅</v>
      </c>
      <c r="G34" s="102"/>
    </row>
    <row r="35">
      <c r="A35" s="98"/>
      <c r="B35" s="106"/>
      <c r="C35" s="107"/>
      <c r="D35" s="107"/>
      <c r="E35" s="107" t="str">
        <f t="shared" ref="E35:E42" si="5">IF(B35="","",IF(OR(C35="unidade", C35="horas", C35="minuto" , C35="Diária"), "", "-"))</f>
        <v/>
      </c>
      <c r="F35" s="109" t="str">
        <f t="shared" si="2"/>
        <v/>
      </c>
      <c r="G35" s="102"/>
    </row>
    <row r="36">
      <c r="A36" s="98"/>
      <c r="B36" s="106"/>
      <c r="C36" s="107"/>
      <c r="D36" s="107"/>
      <c r="E36" s="107" t="str">
        <f t="shared" si="5"/>
        <v/>
      </c>
      <c r="F36" s="109" t="str">
        <f t="shared" si="2"/>
        <v/>
      </c>
      <c r="G36" s="102"/>
    </row>
    <row r="37">
      <c r="A37" s="98"/>
      <c r="B37" s="106"/>
      <c r="C37" s="107"/>
      <c r="D37" s="107"/>
      <c r="E37" s="107" t="str">
        <f t="shared" si="5"/>
        <v/>
      </c>
      <c r="F37" s="109" t="str">
        <f t="shared" si="2"/>
        <v/>
      </c>
      <c r="G37" s="102"/>
    </row>
    <row r="38">
      <c r="A38" s="98"/>
      <c r="B38" s="106"/>
      <c r="C38" s="107"/>
      <c r="D38" s="107"/>
      <c r="E38" s="107" t="str">
        <f t="shared" si="5"/>
        <v/>
      </c>
      <c r="F38" s="109" t="str">
        <f t="shared" si="2"/>
        <v/>
      </c>
      <c r="G38" s="102"/>
    </row>
    <row r="39">
      <c r="A39" s="98"/>
      <c r="B39" s="106"/>
      <c r="C39" s="107"/>
      <c r="D39" s="107"/>
      <c r="E39" s="107" t="str">
        <f t="shared" si="5"/>
        <v/>
      </c>
      <c r="F39" s="109" t="str">
        <f t="shared" si="2"/>
        <v/>
      </c>
      <c r="G39" s="102"/>
    </row>
    <row r="40">
      <c r="A40" s="98"/>
      <c r="B40" s="106"/>
      <c r="C40" s="107"/>
      <c r="D40" s="107"/>
      <c r="E40" s="107" t="str">
        <f t="shared" si="5"/>
        <v/>
      </c>
      <c r="F40" s="109" t="str">
        <f t="shared" si="2"/>
        <v/>
      </c>
      <c r="G40" s="102"/>
    </row>
    <row r="41">
      <c r="A41" s="98"/>
      <c r="B41" s="106"/>
      <c r="C41" s="107"/>
      <c r="D41" s="107"/>
      <c r="E41" s="107" t="str">
        <f t="shared" si="5"/>
        <v/>
      </c>
      <c r="F41" s="109" t="str">
        <f t="shared" si="2"/>
        <v/>
      </c>
      <c r="G41" s="102"/>
    </row>
    <row r="42">
      <c r="A42" s="98"/>
      <c r="B42" s="140"/>
      <c r="C42" s="131"/>
      <c r="D42" s="131"/>
      <c r="E42" s="111" t="str">
        <f t="shared" si="5"/>
        <v/>
      </c>
      <c r="F42" s="112" t="str">
        <f t="shared" si="2"/>
        <v/>
      </c>
      <c r="G42" s="102"/>
    </row>
    <row r="43">
      <c r="A43" s="83"/>
      <c r="B43" s="113"/>
      <c r="C43" s="100"/>
      <c r="D43" s="100"/>
      <c r="E43" s="100" t="str">
        <f>IF(B43="","",IF(OR(C43="unidade", C43="horas", C43="minuto" , C43="Diária"), IF(D43="", "Definir quantidade!", ""), "-"))</f>
        <v/>
      </c>
      <c r="F43" s="100" t="str">
        <f>IF(E43="",IF(B43="","",IF(OR(C43="unidade", C43="horas", C43="minuto" , C43="Diária"), IF(D43="", "Definir quantidade!", "⚠️"), "✅")),"✅")</f>
        <v/>
      </c>
      <c r="G43" s="83"/>
    </row>
  </sheetData>
  <mergeCells count="3">
    <mergeCell ref="B2:C3"/>
    <mergeCell ref="D2:E2"/>
    <mergeCell ref="D3:E3"/>
  </mergeCells>
  <conditionalFormatting sqref="E1 E4">
    <cfRule type="containsText" dxfId="0" priority="1" operator="containsText" text="[DEFINA A QUANTIDADE]">
      <formula>NOT(ISERROR(SEARCH(("[DEFINA A QUANTIDADE]"),(E1))))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88"/>
    <col customWidth="1" min="2" max="5" width="19.75"/>
    <col customWidth="1" min="6" max="6" width="3.88"/>
    <col customWidth="1" min="7" max="10" width="19.75"/>
    <col customWidth="1" min="11" max="11" width="3.88"/>
    <col customWidth="1" min="12" max="15" width="19.75"/>
    <col customWidth="1" min="16" max="16" width="3.88"/>
  </cols>
  <sheetData>
    <row r="1">
      <c r="A1" s="83"/>
      <c r="B1" s="84"/>
      <c r="C1" s="84"/>
      <c r="D1" s="84"/>
      <c r="E1" s="85"/>
      <c r="F1" s="83"/>
      <c r="G1" s="84"/>
      <c r="H1" s="84"/>
      <c r="I1" s="84"/>
      <c r="J1" s="85"/>
      <c r="K1" s="83"/>
      <c r="L1" s="84"/>
      <c r="M1" s="84"/>
      <c r="N1" s="84"/>
      <c r="O1" s="85"/>
      <c r="P1" s="83"/>
    </row>
    <row r="2" ht="55.5" customHeight="1">
      <c r="A2" s="141"/>
      <c r="B2" s="142" t="s">
        <v>86</v>
      </c>
      <c r="C2" s="143"/>
      <c r="D2" s="143"/>
      <c r="E2" s="144"/>
      <c r="F2" s="145"/>
      <c r="G2" s="142" t="s">
        <v>87</v>
      </c>
      <c r="H2" s="143"/>
      <c r="I2" s="143"/>
      <c r="J2" s="144"/>
      <c r="K2" s="145"/>
      <c r="L2" s="142" t="s">
        <v>88</v>
      </c>
      <c r="M2" s="143"/>
      <c r="N2" s="143"/>
      <c r="O2" s="144"/>
      <c r="P2" s="146"/>
    </row>
    <row r="3" ht="21.75" customHeight="1">
      <c r="A3" s="147"/>
      <c r="B3" s="137"/>
      <c r="C3" s="138"/>
      <c r="D3" s="138"/>
      <c r="E3" s="139"/>
      <c r="F3" s="138"/>
      <c r="G3" s="137"/>
      <c r="H3" s="138"/>
      <c r="I3" s="138"/>
      <c r="J3" s="139"/>
      <c r="K3" s="126"/>
      <c r="L3" s="137"/>
      <c r="M3" s="138"/>
      <c r="N3" s="138"/>
      <c r="O3" s="139"/>
      <c r="P3" s="102"/>
    </row>
    <row r="4" ht="36.0" customHeight="1">
      <c r="A4" s="148"/>
      <c r="B4" s="149" t="s">
        <v>80</v>
      </c>
      <c r="C4" s="150" t="s">
        <v>89</v>
      </c>
      <c r="D4" s="151" t="s">
        <v>90</v>
      </c>
      <c r="E4" s="152" t="s">
        <v>91</v>
      </c>
      <c r="F4" s="153"/>
      <c r="G4" s="149" t="s">
        <v>80</v>
      </c>
      <c r="H4" s="150" t="s">
        <v>89</v>
      </c>
      <c r="I4" s="151" t="s">
        <v>90</v>
      </c>
      <c r="J4" s="152" t="s">
        <v>91</v>
      </c>
      <c r="K4" s="154"/>
      <c r="L4" s="149" t="s">
        <v>80</v>
      </c>
      <c r="M4" s="150" t="s">
        <v>89</v>
      </c>
      <c r="N4" s="151" t="s">
        <v>90</v>
      </c>
      <c r="O4" s="152" t="s">
        <v>91</v>
      </c>
      <c r="P4" s="92"/>
    </row>
    <row r="5" ht="36.0" customHeight="1">
      <c r="A5" s="148"/>
      <c r="B5" s="155">
        <f>'Proposta 1'!F2</f>
        <v>800</v>
      </c>
      <c r="C5" s="156">
        <f>'Proposta 1'!F3</f>
        <v>1050</v>
      </c>
      <c r="D5" s="157"/>
      <c r="E5" s="158">
        <f>C5-D5</f>
        <v>1050</v>
      </c>
      <c r="F5" s="153"/>
      <c r="G5" s="155">
        <f>'Proposta 2'!F2</f>
        <v>1300</v>
      </c>
      <c r="H5" s="156">
        <f>'Proposta 2'!F3</f>
        <v>1550</v>
      </c>
      <c r="I5" s="157"/>
      <c r="J5" s="158">
        <f>H5-I5</f>
        <v>1550</v>
      </c>
      <c r="K5" s="154"/>
      <c r="L5" s="155">
        <f>'Proposta 3'!F2</f>
        <v>4800</v>
      </c>
      <c r="M5" s="156">
        <f>'Proposta 3'!F3</f>
        <v>6750</v>
      </c>
      <c r="N5" s="159"/>
      <c r="O5" s="158">
        <f>M5-N5</f>
        <v>6750</v>
      </c>
      <c r="P5" s="92"/>
    </row>
    <row r="6" ht="21.75" customHeight="1">
      <c r="A6" s="147"/>
      <c r="B6" s="160"/>
      <c r="C6" s="161"/>
      <c r="D6" s="161"/>
      <c r="E6" s="162"/>
      <c r="F6" s="138"/>
      <c r="G6" s="160"/>
      <c r="H6" s="161"/>
      <c r="I6" s="161"/>
      <c r="J6" s="162"/>
      <c r="K6" s="126"/>
      <c r="L6" s="160"/>
      <c r="M6" s="161"/>
      <c r="N6" s="161"/>
      <c r="O6" s="162"/>
      <c r="P6" s="102"/>
    </row>
    <row r="7" ht="28.5" customHeight="1">
      <c r="A7" s="148"/>
      <c r="B7" s="163" t="s">
        <v>0</v>
      </c>
      <c r="C7" s="164"/>
      <c r="D7" s="164"/>
      <c r="E7" s="165"/>
      <c r="F7" s="153"/>
      <c r="G7" s="163" t="s">
        <v>0</v>
      </c>
      <c r="H7" s="164"/>
      <c r="I7" s="164"/>
      <c r="J7" s="165"/>
      <c r="K7" s="154"/>
      <c r="L7" s="163" t="s">
        <v>0</v>
      </c>
      <c r="M7" s="164"/>
      <c r="N7" s="164"/>
      <c r="O7" s="165"/>
      <c r="P7" s="92"/>
    </row>
    <row r="8">
      <c r="A8" s="113"/>
      <c r="B8" s="166" t="str">
        <f>IFERROR(__xludf.DUMMYFUNCTION("FILTER('Entregáveis'!C2:C46, 'Entregáveis'!D2:D46 = TRUE)"),"Elaboração de calendário e linha editorial personalizada por plataforma.")</f>
        <v>Elaboração de calendário e linha editorial personalizada por plataforma.</v>
      </c>
      <c r="C8" s="167"/>
      <c r="D8" s="167"/>
      <c r="E8" s="168"/>
      <c r="F8" s="113"/>
      <c r="G8" s="166" t="str">
        <f>IFERROR(__xludf.DUMMYFUNCTION("FILTER('Entregáveis'!C2:C46, 'Entregáveis'!E2:E46 = TRUE)"),"Análise completa do perfil das principais redes sociais da marca + relatório")</f>
        <v>Análise completa do perfil das principais redes sociais da marca + relatório</v>
      </c>
      <c r="H8" s="167"/>
      <c r="I8" s="167"/>
      <c r="J8" s="168"/>
      <c r="K8" s="169"/>
      <c r="L8" s="166" t="str">
        <f>IFERROR(__xludf.DUMMYFUNCTION("FILTER('Entregáveis'!C2:C46, 'Entregáveis'!F2:F46 = TRUE)"),"Elaboração de calendário e linha editorial personalizado para todas plataformas.")</f>
        <v>Elaboração de calendário e linha editorial personalizado para todas plataformas.</v>
      </c>
      <c r="M8" s="167"/>
      <c r="N8" s="167"/>
      <c r="O8" s="168"/>
      <c r="P8" s="170"/>
    </row>
    <row r="9">
      <c r="A9" s="83"/>
      <c r="B9" s="171" t="str">
        <f>IFERROR(__xludf.DUMMYFUNCTION("""COMPUTED_VALUE"""),"Agendamentos de publicações já criadas")</f>
        <v>Agendamentos de publicações já criadas</v>
      </c>
      <c r="C9" s="164"/>
      <c r="D9" s="164"/>
      <c r="E9" s="165"/>
      <c r="F9" s="83"/>
      <c r="G9" s="171" t="str">
        <f>IFERROR(__xludf.DUMMYFUNCTION("""COMPUTED_VALUE"""),"Reunião de acompanhamento mensal")</f>
        <v>Reunião de acompanhamento mensal</v>
      </c>
      <c r="H9" s="164"/>
      <c r="I9" s="164"/>
      <c r="J9" s="165"/>
      <c r="K9" s="98"/>
      <c r="L9" s="171" t="str">
        <f>IFERROR(__xludf.DUMMYFUNCTION("""COMPUTED_VALUE"""),"Elaboração de uma estratégia de mineração de conteúdos")</f>
        <v>Elaboração de uma estratégia de mineração de conteúdos</v>
      </c>
      <c r="M9" s="164"/>
      <c r="N9" s="164"/>
      <c r="O9" s="165"/>
      <c r="P9" s="102"/>
    </row>
    <row r="10">
      <c r="A10" s="83"/>
      <c r="B10" s="171" t="str">
        <f>IFERROR(__xludf.DUMMYFUNCTION("""COMPUTED_VALUE"""),"Análise completa do perfil das principais redes sociais da marca + relatório")</f>
        <v>Análise completa do perfil das principais redes sociais da marca + relatório</v>
      </c>
      <c r="C10" s="164"/>
      <c r="D10" s="164"/>
      <c r="E10" s="165"/>
      <c r="F10" s="83"/>
      <c r="G10" s="171" t="str">
        <f>IFERROR(__xludf.DUMMYFUNCTION("""COMPUTED_VALUE"""),"Grupo de WhatsApp com respostas.")</f>
        <v>Grupo de WhatsApp com respostas.</v>
      </c>
      <c r="H10" s="164"/>
      <c r="I10" s="164"/>
      <c r="J10" s="165"/>
      <c r="K10" s="98"/>
      <c r="L10" s="171" t="str">
        <f>IFERROR(__xludf.DUMMYFUNCTION("""COMPUTED_VALUE"""),"Implementação de uma estratégia de mineração de conteúdos")</f>
        <v>Implementação de uma estratégia de mineração de conteúdos</v>
      </c>
      <c r="M10" s="164"/>
      <c r="N10" s="164"/>
      <c r="O10" s="165"/>
      <c r="P10" s="102"/>
    </row>
    <row r="11">
      <c r="A11" s="83"/>
      <c r="B11" s="171" t="str">
        <f>IFERROR(__xludf.DUMMYFUNCTION("""COMPUTED_VALUE"""),"Reunião de acompanhamento mensal")</f>
        <v>Reunião de acompanhamento mensal</v>
      </c>
      <c r="C11" s="164"/>
      <c r="D11" s="164"/>
      <c r="E11" s="165"/>
      <c r="F11" s="83"/>
      <c r="G11" s="171" t="str">
        <f>IFERROR(__xludf.DUMMYFUNCTION("""COMPUTED_VALUE"""),"Criação do canva de persona")</f>
        <v>Criação do canva de persona</v>
      </c>
      <c r="H11" s="164"/>
      <c r="I11" s="164"/>
      <c r="J11" s="165"/>
      <c r="K11" s="98"/>
      <c r="L11" s="171" t="str">
        <f>IFERROR(__xludf.DUMMYFUNCTION("""COMPUTED_VALUE"""),"Análise, acompanhamento, otimização e Relatórios de KPI's das principais redes sociais")</f>
        <v>Análise, acompanhamento, otimização e Relatórios de KPI's das principais redes sociais</v>
      </c>
      <c r="M11" s="164"/>
      <c r="N11" s="164"/>
      <c r="O11" s="165"/>
      <c r="P11" s="102"/>
    </row>
    <row r="12">
      <c r="A12" s="83"/>
      <c r="B12" s="171" t="str">
        <f>IFERROR(__xludf.DUMMYFUNCTION("""COMPUTED_VALUE"""),"Grupo de WhatsApp com respostas.")</f>
        <v>Grupo de WhatsApp com respostas.</v>
      </c>
      <c r="C12" s="164"/>
      <c r="D12" s="164"/>
      <c r="E12" s="165"/>
      <c r="F12" s="83"/>
      <c r="G12" s="171" t="str">
        <f>IFERROR(__xludf.DUMMYFUNCTION("""COMPUTED_VALUE"""),"Roteiros para Reels")</f>
        <v>Roteiros para Reels</v>
      </c>
      <c r="H12" s="164"/>
      <c r="I12" s="164"/>
      <c r="J12" s="165"/>
      <c r="K12" s="98"/>
      <c r="L12" s="171" t="str">
        <f>IFERROR(__xludf.DUMMYFUNCTION("""COMPUTED_VALUE"""),"Criação de publicações no TikTok")</f>
        <v>Criação de publicações no TikTok</v>
      </c>
      <c r="M12" s="164"/>
      <c r="N12" s="164"/>
      <c r="O12" s="165"/>
      <c r="P12" s="102"/>
    </row>
    <row r="13">
      <c r="A13" s="83"/>
      <c r="B13" s="171" t="str">
        <f>IFERROR(__xludf.DUMMYFUNCTION("""COMPUTED_VALUE"""),"Criação do canva de persona")</f>
        <v>Criação do canva de persona</v>
      </c>
      <c r="C13" s="164"/>
      <c r="D13" s="164"/>
      <c r="E13" s="165"/>
      <c r="F13" s="83"/>
      <c r="G13" s="171" t="str">
        <f>IFERROR(__xludf.DUMMYFUNCTION("""COMPUTED_VALUE"""),"Roteiros para TikTok")</f>
        <v>Roteiros para TikTok</v>
      </c>
      <c r="H13" s="164"/>
      <c r="I13" s="164"/>
      <c r="J13" s="165"/>
      <c r="K13" s="98"/>
      <c r="L13" s="171" t="str">
        <f>IFERROR(__xludf.DUMMYFUNCTION("""COMPUTED_VALUE"""),"Criação de publicacões no Instagram")</f>
        <v>Criação de publicacões no Instagram</v>
      </c>
      <c r="M13" s="164"/>
      <c r="N13" s="164"/>
      <c r="O13" s="165"/>
      <c r="P13" s="102"/>
    </row>
    <row r="14">
      <c r="A14" s="83"/>
      <c r="B14" s="171"/>
      <c r="C14" s="164"/>
      <c r="D14" s="164"/>
      <c r="E14" s="165"/>
      <c r="F14" s="83"/>
      <c r="G14" s="171" t="str">
        <f>IFERROR(__xludf.DUMMYFUNCTION("""COMPUTED_VALUE"""),"Criação do GMN")</f>
        <v>Criação do GMN</v>
      </c>
      <c r="H14" s="164"/>
      <c r="I14" s="164"/>
      <c r="J14" s="165"/>
      <c r="K14" s="98"/>
      <c r="L14" s="171" t="str">
        <f>IFERROR(__xludf.DUMMYFUNCTION("""COMPUTED_VALUE"""),"Criação de artigos para o Site")</f>
        <v>Criação de artigos para o Site</v>
      </c>
      <c r="M14" s="164"/>
      <c r="N14" s="164"/>
      <c r="O14" s="165"/>
      <c r="P14" s="102"/>
    </row>
    <row r="15">
      <c r="A15" s="83"/>
      <c r="B15" s="171"/>
      <c r="C15" s="164"/>
      <c r="D15" s="164"/>
      <c r="E15" s="165"/>
      <c r="F15" s="83"/>
      <c r="G15" s="171" t="str">
        <f>IFERROR(__xludf.DUMMYFUNCTION("""COMPUTED_VALUE"""),"Criação, configuração e otimização do GMN")</f>
        <v>Criação, configuração e otimização do GMN</v>
      </c>
      <c r="H15" s="164"/>
      <c r="I15" s="164"/>
      <c r="J15" s="165"/>
      <c r="K15" s="98"/>
      <c r="L15" s="171" t="str">
        <f>IFERROR(__xludf.DUMMYFUNCTION("""COMPUTED_VALUE"""),"Reunião de acompanhamento semanal")</f>
        <v>Reunião de acompanhamento semanal</v>
      </c>
      <c r="M15" s="164"/>
      <c r="N15" s="164"/>
      <c r="O15" s="165"/>
      <c r="P15" s="102"/>
    </row>
    <row r="16">
      <c r="A16" s="83"/>
      <c r="B16" s="171"/>
      <c r="C16" s="164"/>
      <c r="D16" s="164"/>
      <c r="E16" s="165"/>
      <c r="F16" s="83"/>
      <c r="G16" s="171"/>
      <c r="H16" s="164"/>
      <c r="I16" s="164"/>
      <c r="J16" s="165"/>
      <c r="K16" s="98"/>
      <c r="L16" s="171" t="str">
        <f>IFERROR(__xludf.DUMMYFUNCTION("""COMPUTED_VALUE"""),"Grupo de WhatsApp com respostas.")</f>
        <v>Grupo de WhatsApp com respostas.</v>
      </c>
      <c r="M16" s="164"/>
      <c r="N16" s="164"/>
      <c r="O16" s="165"/>
      <c r="P16" s="102"/>
    </row>
    <row r="17">
      <c r="A17" s="83"/>
      <c r="B17" s="171"/>
      <c r="C17" s="164"/>
      <c r="D17" s="164"/>
      <c r="E17" s="165"/>
      <c r="F17" s="83"/>
      <c r="G17" s="171"/>
      <c r="H17" s="164"/>
      <c r="I17" s="164"/>
      <c r="J17" s="165"/>
      <c r="K17" s="98"/>
      <c r="L17" s="171" t="str">
        <f>IFERROR(__xludf.DUMMYFUNCTION("""COMPUTED_VALUE"""),"Criação do canva de persona")</f>
        <v>Criação do canva de persona</v>
      </c>
      <c r="M17" s="164"/>
      <c r="N17" s="164"/>
      <c r="O17" s="165"/>
      <c r="P17" s="102"/>
    </row>
    <row r="18">
      <c r="A18" s="83"/>
      <c r="B18" s="171"/>
      <c r="C18" s="164"/>
      <c r="D18" s="164"/>
      <c r="E18" s="165"/>
      <c r="F18" s="83"/>
      <c r="G18" s="171"/>
      <c r="H18" s="164"/>
      <c r="I18" s="164"/>
      <c r="J18" s="165"/>
      <c r="K18" s="98"/>
      <c r="L18" s="171" t="str">
        <f>IFERROR(__xludf.DUMMYFUNCTION("""COMPUTED_VALUE"""),"Criação do manual de tom de voz da marca/especialista")</f>
        <v>Criação do manual de tom de voz da marca/especialista</v>
      </c>
      <c r="M18" s="164"/>
      <c r="N18" s="164"/>
      <c r="O18" s="165"/>
      <c r="P18" s="102"/>
    </row>
    <row r="19">
      <c r="A19" s="83"/>
      <c r="B19" s="171"/>
      <c r="C19" s="164"/>
      <c r="D19" s="164"/>
      <c r="E19" s="165"/>
      <c r="F19" s="83"/>
      <c r="G19" s="171"/>
      <c r="H19" s="164"/>
      <c r="I19" s="164"/>
      <c r="J19" s="165"/>
      <c r="K19" s="98"/>
      <c r="L19" s="171" t="str">
        <f>IFERROR(__xludf.DUMMYFUNCTION("""COMPUTED_VALUE"""),"Criação de uma estratégia de distribuição de conteúdo com anúncios online")</f>
        <v>Criação de uma estratégia de distribuição de conteúdo com anúncios online</v>
      </c>
      <c r="M19" s="164"/>
      <c r="N19" s="164"/>
      <c r="O19" s="165"/>
      <c r="P19" s="102"/>
    </row>
    <row r="20">
      <c r="A20" s="83"/>
      <c r="B20" s="171"/>
      <c r="C20" s="164"/>
      <c r="D20" s="164"/>
      <c r="E20" s="165"/>
      <c r="F20" s="83"/>
      <c r="G20" s="171"/>
      <c r="H20" s="164"/>
      <c r="I20" s="164"/>
      <c r="J20" s="165"/>
      <c r="K20" s="98"/>
      <c r="L20" s="171" t="str">
        <f>IFERROR(__xludf.DUMMYFUNCTION("""COMPUTED_VALUE"""),"Implementação de uma estratégia de distribuição de conteúdo com anúncios online")</f>
        <v>Implementação de uma estratégia de distribuição de conteúdo com anúncios online</v>
      </c>
      <c r="M20" s="164"/>
      <c r="N20" s="164"/>
      <c r="O20" s="165"/>
      <c r="P20" s="102"/>
    </row>
    <row r="21">
      <c r="A21" s="83"/>
      <c r="B21" s="171"/>
      <c r="C21" s="164"/>
      <c r="D21" s="164"/>
      <c r="E21" s="165"/>
      <c r="F21" s="83"/>
      <c r="G21" s="171"/>
      <c r="H21" s="164"/>
      <c r="I21" s="164"/>
      <c r="J21" s="165"/>
      <c r="K21" s="98"/>
      <c r="L21" s="171" t="str">
        <f>IFERROR(__xludf.DUMMYFUNCTION("""COMPUTED_VALUE"""),"Roteiros para Reels")</f>
        <v>Roteiros para Reels</v>
      </c>
      <c r="M21" s="164"/>
      <c r="N21" s="164"/>
      <c r="O21" s="165"/>
      <c r="P21" s="102"/>
    </row>
    <row r="22">
      <c r="A22" s="83"/>
      <c r="B22" s="171"/>
      <c r="C22" s="164"/>
      <c r="D22" s="164"/>
      <c r="E22" s="165"/>
      <c r="F22" s="83"/>
      <c r="G22" s="171"/>
      <c r="H22" s="164"/>
      <c r="I22" s="164"/>
      <c r="J22" s="165"/>
      <c r="K22" s="98"/>
      <c r="L22" s="171" t="str">
        <f>IFERROR(__xludf.DUMMYFUNCTION("""COMPUTED_VALUE"""),"Roteiros para TikTok")</f>
        <v>Roteiros para TikTok</v>
      </c>
      <c r="M22" s="164"/>
      <c r="N22" s="164"/>
      <c r="O22" s="165"/>
      <c r="P22" s="102"/>
    </row>
    <row r="23">
      <c r="A23" s="83"/>
      <c r="B23" s="171"/>
      <c r="C23" s="164"/>
      <c r="D23" s="164"/>
      <c r="E23" s="165"/>
      <c r="F23" s="83"/>
      <c r="G23" s="171"/>
      <c r="H23" s="164"/>
      <c r="I23" s="164"/>
      <c r="J23" s="165"/>
      <c r="K23" s="98"/>
      <c r="L23" s="171" t="str">
        <f>IFERROR(__xludf.DUMMYFUNCTION("""COMPUTED_VALUE"""),"Edição de vídeos para produção de conteúdo (valor por minuto de vídeo)")</f>
        <v>Edição de vídeos para produção de conteúdo (valor por minuto de vídeo)</v>
      </c>
      <c r="M23" s="164"/>
      <c r="N23" s="164"/>
      <c r="O23" s="165"/>
      <c r="P23" s="102"/>
    </row>
    <row r="24">
      <c r="A24" s="83"/>
      <c r="B24" s="171"/>
      <c r="C24" s="164"/>
      <c r="D24" s="164"/>
      <c r="E24" s="165"/>
      <c r="F24" s="83"/>
      <c r="G24" s="171"/>
      <c r="H24" s="164"/>
      <c r="I24" s="164"/>
      <c r="J24" s="165"/>
      <c r="K24" s="98"/>
      <c r="L24" s="171" t="str">
        <f>IFERROR(__xludf.DUMMYFUNCTION("""COMPUTED_VALUE"""),"Criação do GMN")</f>
        <v>Criação do GMN</v>
      </c>
      <c r="M24" s="164"/>
      <c r="N24" s="164"/>
      <c r="O24" s="165"/>
      <c r="P24" s="102"/>
    </row>
    <row r="25">
      <c r="A25" s="83"/>
      <c r="B25" s="171"/>
      <c r="C25" s="164"/>
      <c r="D25" s="164"/>
      <c r="E25" s="165"/>
      <c r="F25" s="83"/>
      <c r="G25" s="171"/>
      <c r="H25" s="164"/>
      <c r="I25" s="164"/>
      <c r="J25" s="165"/>
      <c r="K25" s="98"/>
      <c r="L25" s="171" t="str">
        <f>IFERROR(__xludf.DUMMYFUNCTION("""COMPUTED_VALUE"""),"Criação, configuração e otimização do GMN")</f>
        <v>Criação, configuração e otimização do GMN</v>
      </c>
      <c r="M25" s="164"/>
      <c r="N25" s="164"/>
      <c r="O25" s="165"/>
      <c r="P25" s="102"/>
    </row>
    <row r="26">
      <c r="A26" s="83"/>
      <c r="B26" s="171"/>
      <c r="C26" s="164"/>
      <c r="D26" s="164"/>
      <c r="E26" s="165"/>
      <c r="F26" s="83"/>
      <c r="G26" s="171"/>
      <c r="H26" s="164"/>
      <c r="I26" s="164"/>
      <c r="J26" s="165"/>
      <c r="K26" s="98"/>
      <c r="L26" s="171" t="str">
        <f>IFERROR(__xludf.DUMMYFUNCTION("""COMPUTED_VALUE"""),"Criação de Ebook")</f>
        <v>Criação de Ebook</v>
      </c>
      <c r="M26" s="164"/>
      <c r="N26" s="164"/>
      <c r="O26" s="165"/>
      <c r="P26" s="102"/>
    </row>
    <row r="27">
      <c r="A27" s="83"/>
      <c r="B27" s="171"/>
      <c r="C27" s="164"/>
      <c r="D27" s="164"/>
      <c r="E27" s="165"/>
      <c r="F27" s="83"/>
      <c r="G27" s="171"/>
      <c r="H27" s="164"/>
      <c r="I27" s="164"/>
      <c r="J27" s="165"/>
      <c r="K27" s="98"/>
      <c r="L27" s="171" t="str">
        <f>IFERROR(__xludf.DUMMYFUNCTION("""COMPUTED_VALUE"""),"Criação de site institucional")</f>
        <v>Criação de site institucional</v>
      </c>
      <c r="M27" s="164"/>
      <c r="N27" s="164"/>
      <c r="O27" s="165"/>
      <c r="P27" s="102"/>
    </row>
    <row r="28">
      <c r="A28" s="83"/>
      <c r="B28" s="171"/>
      <c r="C28" s="164"/>
      <c r="D28" s="164"/>
      <c r="E28" s="165"/>
      <c r="F28" s="83"/>
      <c r="G28" s="171"/>
      <c r="H28" s="164"/>
      <c r="I28" s="164"/>
      <c r="J28" s="165"/>
      <c r="K28" s="98"/>
      <c r="L28" s="171"/>
      <c r="M28" s="164"/>
      <c r="N28" s="164"/>
      <c r="O28" s="165"/>
      <c r="P28" s="102"/>
    </row>
    <row r="29">
      <c r="A29" s="83"/>
      <c r="B29" s="171"/>
      <c r="C29" s="164"/>
      <c r="D29" s="164"/>
      <c r="E29" s="165"/>
      <c r="F29" s="83"/>
      <c r="G29" s="171"/>
      <c r="H29" s="164"/>
      <c r="I29" s="164"/>
      <c r="J29" s="165"/>
      <c r="K29" s="98"/>
      <c r="L29" s="171"/>
      <c r="M29" s="164"/>
      <c r="N29" s="164"/>
      <c r="O29" s="165"/>
      <c r="P29" s="102"/>
    </row>
    <row r="30">
      <c r="A30" s="83"/>
      <c r="B30" s="171"/>
      <c r="C30" s="164"/>
      <c r="D30" s="164"/>
      <c r="E30" s="165"/>
      <c r="F30" s="83"/>
      <c r="G30" s="171"/>
      <c r="H30" s="164"/>
      <c r="I30" s="164"/>
      <c r="J30" s="165"/>
      <c r="K30" s="98"/>
      <c r="L30" s="171"/>
      <c r="M30" s="164"/>
      <c r="N30" s="164"/>
      <c r="O30" s="165"/>
      <c r="P30" s="102"/>
    </row>
    <row r="31">
      <c r="A31" s="83"/>
      <c r="B31" s="171"/>
      <c r="C31" s="164"/>
      <c r="D31" s="164"/>
      <c r="E31" s="165"/>
      <c r="F31" s="83"/>
      <c r="G31" s="171"/>
      <c r="H31" s="164"/>
      <c r="I31" s="164"/>
      <c r="J31" s="165"/>
      <c r="K31" s="98"/>
      <c r="L31" s="171"/>
      <c r="M31" s="164"/>
      <c r="N31" s="164"/>
      <c r="O31" s="165"/>
      <c r="P31" s="102"/>
    </row>
    <row r="32">
      <c r="A32" s="83"/>
      <c r="B32" s="171"/>
      <c r="C32" s="164"/>
      <c r="D32" s="164"/>
      <c r="E32" s="165"/>
      <c r="F32" s="83"/>
      <c r="G32" s="171"/>
      <c r="H32" s="164"/>
      <c r="I32" s="164"/>
      <c r="J32" s="165"/>
      <c r="K32" s="98"/>
      <c r="L32" s="171"/>
      <c r="M32" s="164"/>
      <c r="N32" s="164"/>
      <c r="O32" s="165"/>
      <c r="P32" s="102"/>
    </row>
    <row r="33">
      <c r="A33" s="83"/>
      <c r="B33" s="171"/>
      <c r="C33" s="164"/>
      <c r="D33" s="164"/>
      <c r="E33" s="165"/>
      <c r="F33" s="83"/>
      <c r="G33" s="171"/>
      <c r="H33" s="164"/>
      <c r="I33" s="164"/>
      <c r="J33" s="165"/>
      <c r="K33" s="98"/>
      <c r="L33" s="171"/>
      <c r="M33" s="164"/>
      <c r="N33" s="164"/>
      <c r="O33" s="165"/>
      <c r="P33" s="102"/>
    </row>
    <row r="34">
      <c r="A34" s="83"/>
      <c r="B34" s="171"/>
      <c r="C34" s="164"/>
      <c r="D34" s="164"/>
      <c r="E34" s="165"/>
      <c r="F34" s="83"/>
      <c r="G34" s="171"/>
      <c r="H34" s="164"/>
      <c r="I34" s="164"/>
      <c r="J34" s="165"/>
      <c r="K34" s="98"/>
      <c r="L34" s="171"/>
      <c r="M34" s="164"/>
      <c r="N34" s="164"/>
      <c r="O34" s="165"/>
      <c r="P34" s="102"/>
    </row>
    <row r="35">
      <c r="A35" s="83"/>
      <c r="B35" s="171"/>
      <c r="C35" s="164"/>
      <c r="D35" s="164"/>
      <c r="E35" s="165"/>
      <c r="F35" s="83"/>
      <c r="G35" s="171"/>
      <c r="H35" s="164"/>
      <c r="I35" s="164"/>
      <c r="J35" s="165"/>
      <c r="K35" s="98"/>
      <c r="L35" s="171"/>
      <c r="M35" s="164"/>
      <c r="N35" s="164"/>
      <c r="O35" s="165"/>
      <c r="P35" s="102"/>
    </row>
    <row r="36">
      <c r="A36" s="83"/>
      <c r="B36" s="171"/>
      <c r="C36" s="164"/>
      <c r="D36" s="164"/>
      <c r="E36" s="165"/>
      <c r="F36" s="83"/>
      <c r="G36" s="171"/>
      <c r="H36" s="164"/>
      <c r="I36" s="164"/>
      <c r="J36" s="165"/>
      <c r="K36" s="98"/>
      <c r="L36" s="171"/>
      <c r="M36" s="164"/>
      <c r="N36" s="164"/>
      <c r="O36" s="165"/>
      <c r="P36" s="102"/>
    </row>
    <row r="37">
      <c r="A37" s="83"/>
      <c r="B37" s="171"/>
      <c r="C37" s="164"/>
      <c r="D37" s="164"/>
      <c r="E37" s="165"/>
      <c r="F37" s="83"/>
      <c r="G37" s="171"/>
      <c r="H37" s="164"/>
      <c r="I37" s="164"/>
      <c r="J37" s="165"/>
      <c r="K37" s="98"/>
      <c r="L37" s="171"/>
      <c r="M37" s="164"/>
      <c r="N37" s="164"/>
      <c r="O37" s="165"/>
      <c r="P37" s="102"/>
    </row>
    <row r="38">
      <c r="A38" s="83"/>
      <c r="B38" s="171"/>
      <c r="C38" s="164"/>
      <c r="D38" s="164"/>
      <c r="E38" s="165"/>
      <c r="F38" s="83"/>
      <c r="G38" s="171"/>
      <c r="H38" s="164"/>
      <c r="I38" s="164"/>
      <c r="J38" s="165"/>
      <c r="K38" s="98"/>
      <c r="L38" s="171"/>
      <c r="M38" s="164"/>
      <c r="N38" s="164"/>
      <c r="O38" s="165"/>
      <c r="P38" s="102"/>
    </row>
    <row r="39">
      <c r="A39" s="83"/>
      <c r="B39" s="106"/>
      <c r="C39" s="83"/>
      <c r="D39" s="83"/>
      <c r="E39" s="109"/>
      <c r="F39" s="83"/>
      <c r="G39" s="106"/>
      <c r="H39" s="83"/>
      <c r="I39" s="83"/>
      <c r="J39" s="109"/>
      <c r="K39" s="98"/>
      <c r="L39" s="106"/>
      <c r="M39" s="83"/>
      <c r="N39" s="83"/>
      <c r="O39" s="109"/>
      <c r="P39" s="102"/>
    </row>
    <row r="40">
      <c r="A40" s="83"/>
      <c r="B40" s="106"/>
      <c r="C40" s="83"/>
      <c r="D40" s="83"/>
      <c r="E40" s="109"/>
      <c r="F40" s="83"/>
      <c r="G40" s="106"/>
      <c r="H40" s="83"/>
      <c r="I40" s="83"/>
      <c r="J40" s="109"/>
      <c r="K40" s="98"/>
      <c r="L40" s="106"/>
      <c r="M40" s="83"/>
      <c r="N40" s="83"/>
      <c r="O40" s="109"/>
      <c r="P40" s="102"/>
    </row>
    <row r="41">
      <c r="A41" s="83"/>
      <c r="B41" s="106"/>
      <c r="C41" s="83"/>
      <c r="D41" s="83"/>
      <c r="E41" s="109"/>
      <c r="F41" s="83"/>
      <c r="G41" s="106"/>
      <c r="H41" s="83"/>
      <c r="I41" s="83"/>
      <c r="J41" s="109"/>
      <c r="K41" s="98"/>
      <c r="L41" s="106"/>
      <c r="M41" s="83"/>
      <c r="N41" s="83"/>
      <c r="O41" s="109"/>
      <c r="P41" s="102"/>
    </row>
    <row r="42">
      <c r="A42" s="83"/>
      <c r="B42" s="171"/>
      <c r="C42" s="164"/>
      <c r="D42" s="164"/>
      <c r="E42" s="165"/>
      <c r="F42" s="83"/>
      <c r="G42" s="171"/>
      <c r="H42" s="164"/>
      <c r="I42" s="164"/>
      <c r="J42" s="165"/>
      <c r="K42" s="98"/>
      <c r="L42" s="171"/>
      <c r="M42" s="164"/>
      <c r="N42" s="164"/>
      <c r="O42" s="165"/>
      <c r="P42" s="102"/>
    </row>
    <row r="43">
      <c r="A43" s="83"/>
      <c r="B43" s="106"/>
      <c r="C43" s="83"/>
      <c r="D43" s="83"/>
      <c r="E43" s="109"/>
      <c r="F43" s="83"/>
      <c r="G43" s="106"/>
      <c r="H43" s="83"/>
      <c r="I43" s="83"/>
      <c r="J43" s="109"/>
      <c r="K43" s="98"/>
      <c r="L43" s="106"/>
      <c r="M43" s="83"/>
      <c r="N43" s="83"/>
      <c r="O43" s="109"/>
      <c r="P43" s="102"/>
    </row>
    <row r="44">
      <c r="A44" s="83"/>
      <c r="B44" s="172"/>
      <c r="C44" s="173"/>
      <c r="D44" s="173"/>
      <c r="E44" s="174"/>
      <c r="F44" s="83"/>
      <c r="G44" s="172"/>
      <c r="H44" s="173"/>
      <c r="I44" s="173"/>
      <c r="J44" s="174"/>
      <c r="K44" s="98"/>
      <c r="L44" s="172"/>
      <c r="M44" s="173"/>
      <c r="N44" s="173"/>
      <c r="O44" s="174"/>
      <c r="P44" s="102"/>
    </row>
    <row r="45">
      <c r="A45" s="83"/>
      <c r="B45" s="169"/>
      <c r="C45" s="167"/>
      <c r="D45" s="167"/>
      <c r="E45" s="175"/>
      <c r="F45" s="83"/>
      <c r="G45" s="169"/>
      <c r="H45" s="167"/>
      <c r="I45" s="167"/>
      <c r="J45" s="175"/>
      <c r="K45" s="83"/>
      <c r="L45" s="169"/>
      <c r="M45" s="167"/>
      <c r="N45" s="167"/>
      <c r="O45" s="175"/>
      <c r="P45" s="83"/>
    </row>
    <row r="46">
      <c r="A46" s="83"/>
      <c r="B46" s="83"/>
      <c r="C46" s="83"/>
      <c r="D46" s="83"/>
      <c r="E46" s="107"/>
      <c r="F46" s="83"/>
      <c r="G46" s="83"/>
      <c r="H46" s="83"/>
      <c r="I46" s="83"/>
      <c r="J46" s="107"/>
      <c r="K46" s="83"/>
      <c r="L46" s="83"/>
      <c r="M46" s="83"/>
      <c r="N46" s="83"/>
      <c r="O46" s="107"/>
      <c r="P46" s="83"/>
    </row>
  </sheetData>
  <mergeCells count="108">
    <mergeCell ref="L22:O22"/>
    <mergeCell ref="L23:O23"/>
    <mergeCell ref="L15:O15"/>
    <mergeCell ref="L16:O16"/>
    <mergeCell ref="L17:O17"/>
    <mergeCell ref="L18:O18"/>
    <mergeCell ref="L19:O19"/>
    <mergeCell ref="L20:O20"/>
    <mergeCell ref="L21:O21"/>
    <mergeCell ref="G26:J26"/>
    <mergeCell ref="G27:J27"/>
    <mergeCell ref="G22:J22"/>
    <mergeCell ref="G23:J23"/>
    <mergeCell ref="G24:J24"/>
    <mergeCell ref="L24:O24"/>
    <mergeCell ref="G25:J25"/>
    <mergeCell ref="L25:O25"/>
    <mergeCell ref="L26:O26"/>
    <mergeCell ref="L27:O27"/>
    <mergeCell ref="G8:J8"/>
    <mergeCell ref="G9:J9"/>
    <mergeCell ref="G10:J10"/>
    <mergeCell ref="G11:J11"/>
    <mergeCell ref="G12:J12"/>
    <mergeCell ref="G13:J13"/>
    <mergeCell ref="G14:J14"/>
    <mergeCell ref="L7:O7"/>
    <mergeCell ref="L8:O8"/>
    <mergeCell ref="L10:O10"/>
    <mergeCell ref="L11:O11"/>
    <mergeCell ref="L12:O12"/>
    <mergeCell ref="L13:O13"/>
    <mergeCell ref="L14:O14"/>
    <mergeCell ref="G35:J35"/>
    <mergeCell ref="G36:J36"/>
    <mergeCell ref="G38:J38"/>
    <mergeCell ref="G42:J42"/>
    <mergeCell ref="G44:J44"/>
    <mergeCell ref="G45:J45"/>
    <mergeCell ref="G28:J28"/>
    <mergeCell ref="G29:J29"/>
    <mergeCell ref="G30:J30"/>
    <mergeCell ref="G31:J31"/>
    <mergeCell ref="G32:J32"/>
    <mergeCell ref="G33:J33"/>
    <mergeCell ref="G34:J34"/>
    <mergeCell ref="B37:E37"/>
    <mergeCell ref="B38:E38"/>
    <mergeCell ref="B42:E42"/>
    <mergeCell ref="B44:E44"/>
    <mergeCell ref="B45:E45"/>
    <mergeCell ref="B30:E30"/>
    <mergeCell ref="B31:E31"/>
    <mergeCell ref="B32:E32"/>
    <mergeCell ref="B33:E33"/>
    <mergeCell ref="B34:E34"/>
    <mergeCell ref="B35:E35"/>
    <mergeCell ref="B36:E36"/>
    <mergeCell ref="B2:E2"/>
    <mergeCell ref="G2:J2"/>
    <mergeCell ref="L2:O2"/>
    <mergeCell ref="B7:E7"/>
    <mergeCell ref="G7:J7"/>
    <mergeCell ref="B8:E8"/>
    <mergeCell ref="L9:O9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G15:J15"/>
    <mergeCell ref="G16:J16"/>
    <mergeCell ref="G17:J17"/>
    <mergeCell ref="G18:J18"/>
    <mergeCell ref="G19:J19"/>
    <mergeCell ref="G20:J20"/>
    <mergeCell ref="G21:J21"/>
    <mergeCell ref="B23:E23"/>
    <mergeCell ref="B24:E24"/>
    <mergeCell ref="B25:E25"/>
    <mergeCell ref="B26:E26"/>
    <mergeCell ref="B27:E27"/>
    <mergeCell ref="B28:E28"/>
    <mergeCell ref="B29:E29"/>
    <mergeCell ref="L35:O35"/>
    <mergeCell ref="L36:O36"/>
    <mergeCell ref="G37:J37"/>
    <mergeCell ref="L37:O37"/>
    <mergeCell ref="L38:O38"/>
    <mergeCell ref="L42:O42"/>
    <mergeCell ref="L44:O44"/>
    <mergeCell ref="L45:O45"/>
    <mergeCell ref="L28:O28"/>
    <mergeCell ref="L29:O29"/>
    <mergeCell ref="L30:O30"/>
    <mergeCell ref="L31:O31"/>
    <mergeCell ref="L32:O32"/>
    <mergeCell ref="L33:O33"/>
    <mergeCell ref="L34:O34"/>
  </mergeCells>
  <drawing r:id="rId1"/>
</worksheet>
</file>