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 defaultThemeVersion="124226"/>
  <bookViews>
    <workbookView xWindow="0" yWindow="0" windowWidth="20460" windowHeight="7290" tabRatio="856" activeTab="1"/>
  </bookViews>
  <sheets>
    <sheet name="Capa | Cover" sheetId="13" r:id="rId1"/>
    <sheet name="Balanço | BalSheet" sheetId="17" r:id="rId2"/>
    <sheet name="DRE | IncS" sheetId="16" r:id="rId3"/>
    <sheet name="Prod. Fin. | Financial Products" sheetId="21" r:id="rId4"/>
    <sheet name="Recebíveis | Receivables" sheetId="15" r:id="rId5"/>
    <sheet name="Dados Operac. | Operating Data" sheetId="4" r:id="rId6"/>
    <sheet name="Lista de Lojas | Stores List" sheetId="18" r:id="rId7"/>
    <sheet name="Dividendos | Dividends" sheetId="5" r:id="rId8"/>
    <sheet name="Plan1" sheetId="19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'Balanço | BalSheet'!$B$5:$DX$61</definedName>
    <definedName name="_xlnm._FilterDatabase" localSheetId="6" hidden="1">'Lista de Lojas | Stores List'!$B$4:$L$441</definedName>
    <definedName name="aaaa" localSheetId="6">#REF!</definedName>
    <definedName name="aaaa" localSheetId="4">#REF!</definedName>
    <definedName name="aaaa">#REF!</definedName>
    <definedName name="ANO_BASE" localSheetId="1">#REF!</definedName>
    <definedName name="ANO_BASE" localSheetId="5">#REF!</definedName>
    <definedName name="ANO_BASE" localSheetId="7">#REF!</definedName>
    <definedName name="ANO_BASE" localSheetId="2">#REF!</definedName>
    <definedName name="ANO_BASE" localSheetId="6">#REF!</definedName>
    <definedName name="ANO_BASE" localSheetId="4">#REF!</definedName>
    <definedName name="ANO_BASE">#REF!</definedName>
    <definedName name="_xlnm.Print_Area" localSheetId="1">'Balanço | BalSheet'!$C$4:$CT$61</definedName>
    <definedName name="_xlnm.Print_Area" localSheetId="0">'Capa | Cover'!$B$2:$L$25</definedName>
    <definedName name="_xlnm.Print_Area" localSheetId="5">'Dados Operac. | Operating Data'!$B$3:$CB$52</definedName>
    <definedName name="_xlnm.Print_Area" localSheetId="7">'Dividendos | Dividends'!$B$3:$H$66</definedName>
    <definedName name="_xlnm.Print_Area" localSheetId="2">'DRE | IncS'!$B$3:$IN$40</definedName>
    <definedName name="_xlnm.Print_Area" localSheetId="6">'Lista de Lojas | Stores List'!$C$447:$F$483</definedName>
    <definedName name="_xlnm.Print_Area" localSheetId="4">'Recebíveis | Receivables'!$EC$63:$EK$68</definedName>
    <definedName name="CÓD." localSheetId="1">#REF!</definedName>
    <definedName name="CÓD." localSheetId="5">#REF!</definedName>
    <definedName name="CÓD." localSheetId="7">#REF!</definedName>
    <definedName name="CÓD." localSheetId="2">#REF!</definedName>
    <definedName name="CÓD." localSheetId="6">#REF!</definedName>
    <definedName name="CÓD." localSheetId="4">#REF!</definedName>
    <definedName name="CÓD.">#REF!</definedName>
    <definedName name="gjkfu" localSheetId="6">#REF!</definedName>
    <definedName name="gjkfu">#REF!</definedName>
    <definedName name="JUROS" localSheetId="1">#REF!</definedName>
    <definedName name="JUROS" localSheetId="5">#REF!</definedName>
    <definedName name="JUROS" localSheetId="7">#REF!</definedName>
    <definedName name="JUROS" localSheetId="2">#REF!</definedName>
    <definedName name="JUROS" localSheetId="6">#REF!</definedName>
    <definedName name="JUROS" localSheetId="4">#REF!</definedName>
    <definedName name="JUROS">#REF!</definedName>
    <definedName name="lalala" localSheetId="1">[1]DADOS!$E$7</definedName>
    <definedName name="lalala" localSheetId="5">[1]DADOS!$E$7</definedName>
    <definedName name="lalala" localSheetId="7">[1]DADOS!$E$7</definedName>
    <definedName name="lalala" localSheetId="2">[1]DADOS!$E$7</definedName>
    <definedName name="lalala" localSheetId="6">[1]DADOS!$E$7</definedName>
    <definedName name="lalala" localSheetId="4">[1]DADOS!$E$7</definedName>
    <definedName name="lalala">[2]DADOS!$E$7</definedName>
    <definedName name="MULTA" localSheetId="1">#REF!</definedName>
    <definedName name="MULTA" localSheetId="5">#REF!</definedName>
    <definedName name="MULTA" localSheetId="7">#REF!</definedName>
    <definedName name="MULTA" localSheetId="2">#REF!</definedName>
    <definedName name="MULTA" localSheetId="6">#REF!</definedName>
    <definedName name="MULTA" localSheetId="4">#REF!</definedName>
    <definedName name="MULTA">#REF!</definedName>
    <definedName name="operat">'Dados Operac. | Operating Data'!$B$2</definedName>
    <definedName name="Rec" localSheetId="6">#REF!</definedName>
    <definedName name="Rec">#REF!</definedName>
    <definedName name="sasasa" localSheetId="1">[3]Resultado!$A$1:$K$56</definedName>
    <definedName name="sasasa" localSheetId="5">[3]Resultado!$A$1:$K$56</definedName>
    <definedName name="sasasa" localSheetId="7">[3]Resultado!$A$1:$K$56</definedName>
    <definedName name="sasasa" localSheetId="2">[3]Resultado!$A$1:$K$56</definedName>
    <definedName name="sasasa" localSheetId="6">[3]Resultado!$A$1:$K$56</definedName>
    <definedName name="sasasa" localSheetId="4">[3]Resultado!$A$1:$K$56</definedName>
    <definedName name="sasasa">[4]Resultado!$A$1:$K$56</definedName>
    <definedName name="_xlnm.Print_Titles" localSheetId="1">'Balanço | BalSheet'!$B:$B</definedName>
    <definedName name="_xlnm.Print_Titles" localSheetId="5">'Dados Operac. | Operating Data'!$B:$B</definedName>
    <definedName name="_xlnm.Print_Titles" localSheetId="2">'DRE | IncS'!$B:$B</definedName>
    <definedName name="_xlnm.Print_Titles" localSheetId="4">'Recebíveis | Receivables'!$B:$B</definedName>
    <definedName name="Vendas2000" localSheetId="1">[5]VENDAS!#REF!</definedName>
    <definedName name="Vendas2000" localSheetId="5">[5]VENDAS!#REF!</definedName>
    <definedName name="Vendas2000" localSheetId="7">[5]VENDAS!#REF!</definedName>
    <definedName name="Vendas2000" localSheetId="2">[5]VENDAS!#REF!</definedName>
    <definedName name="Vendas2000" localSheetId="6">[5]VENDAS!#REF!</definedName>
    <definedName name="Vendas2000" localSheetId="4">[5]VENDAS!#REF!</definedName>
    <definedName name="Vendas2000">[5]VENDAS!#REF!</definedName>
    <definedName name="vendas2002" localSheetId="1">[5]VENDAS!#REF!</definedName>
    <definedName name="vendas2002" localSheetId="5">[5]VENDAS!#REF!</definedName>
    <definedName name="vendas2002" localSheetId="7">[5]VENDAS!#REF!</definedName>
    <definedName name="vendas2002" localSheetId="2">[5]VENDAS!#REF!</definedName>
    <definedName name="vendas2002" localSheetId="6">[5]VENDAS!#REF!</definedName>
    <definedName name="vendas2002" localSheetId="4">[5]VENDAS!#REF!</definedName>
    <definedName name="vendas2002">[5]VENDAS!#REF!</definedName>
    <definedName name="vfcjhfg" localSheetId="6">[5]VENDAS!#REF!</definedName>
    <definedName name="vfcjhfg">[5]VENDAS!#REF!</definedName>
  </definedNames>
  <calcPr calcId="144525"/>
</workbook>
</file>

<file path=xl/calcChain.xml><?xml version="1.0" encoding="utf-8"?>
<calcChain xmlns="http://schemas.openxmlformats.org/spreadsheetml/2006/main">
  <c r="EN87" i="17" l="1"/>
  <c r="EN85" i="17"/>
  <c r="EN83" i="17"/>
  <c r="EN82" i="17"/>
  <c r="EN77" i="17" l="1"/>
  <c r="K77" i="17"/>
  <c r="L77" i="17"/>
  <c r="M77" i="17"/>
  <c r="N77" i="17"/>
  <c r="O77" i="17"/>
  <c r="P77" i="17"/>
  <c r="Q77" i="17"/>
  <c r="R77" i="17"/>
  <c r="S77" i="17"/>
  <c r="T77" i="17"/>
  <c r="U77" i="17"/>
  <c r="V77" i="17"/>
  <c r="W77" i="17"/>
  <c r="X77" i="17"/>
  <c r="Y77" i="17"/>
  <c r="Z77" i="17"/>
  <c r="AA77" i="17"/>
  <c r="AB77" i="17"/>
  <c r="AC77" i="17"/>
  <c r="AD77" i="17"/>
  <c r="AE77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R77" i="17"/>
  <c r="AS77" i="17"/>
  <c r="AT77" i="17"/>
  <c r="AU77" i="17"/>
  <c r="AV77" i="17"/>
  <c r="AW77" i="17"/>
  <c r="AX77" i="17"/>
  <c r="AY77" i="17"/>
  <c r="AZ77" i="17"/>
  <c r="BA77" i="17"/>
  <c r="BB77" i="17"/>
  <c r="BC77" i="17"/>
  <c r="BD77" i="17"/>
  <c r="BE77" i="17"/>
  <c r="BF77" i="17"/>
  <c r="BG77" i="17"/>
  <c r="BH77" i="17"/>
  <c r="BI77" i="17"/>
  <c r="BJ77" i="17"/>
  <c r="BK77" i="17"/>
  <c r="BL77" i="17"/>
  <c r="BM77" i="17"/>
  <c r="BN77" i="17"/>
  <c r="BO77" i="17"/>
  <c r="BP77" i="17"/>
  <c r="BQ77" i="17"/>
  <c r="BR77" i="17"/>
  <c r="BS77" i="17"/>
  <c r="BT77" i="17"/>
  <c r="BU77" i="17"/>
  <c r="BV77" i="17"/>
  <c r="BW77" i="17"/>
  <c r="BX77" i="17"/>
  <c r="BY77" i="17"/>
  <c r="BZ77" i="17"/>
  <c r="CA77" i="17"/>
  <c r="CB77" i="17"/>
  <c r="CC77" i="17"/>
  <c r="CD77" i="17"/>
  <c r="CE77" i="17"/>
  <c r="CF77" i="17"/>
  <c r="CG77" i="17"/>
  <c r="CH77" i="17"/>
  <c r="CI77" i="17"/>
  <c r="CJ77" i="17"/>
  <c r="CK77" i="17"/>
  <c r="CL77" i="17"/>
  <c r="CM77" i="17"/>
  <c r="CN77" i="17"/>
  <c r="CO77" i="17"/>
  <c r="CP77" i="17"/>
  <c r="CQ77" i="17"/>
  <c r="CR77" i="17"/>
  <c r="CS77" i="17"/>
  <c r="CT77" i="17"/>
  <c r="CU77" i="17"/>
  <c r="CV77" i="17"/>
  <c r="CW77" i="17"/>
  <c r="CX77" i="17"/>
  <c r="CY77" i="17"/>
  <c r="CZ77" i="17"/>
  <c r="DA77" i="17"/>
  <c r="DB77" i="17"/>
  <c r="DC77" i="17"/>
  <c r="DD77" i="17"/>
  <c r="DE77" i="17"/>
  <c r="DF77" i="17"/>
  <c r="DG77" i="17"/>
  <c r="DH77" i="17"/>
  <c r="DI77" i="17"/>
  <c r="DJ77" i="17"/>
  <c r="DK77" i="17"/>
  <c r="DL77" i="17"/>
  <c r="DM77" i="17"/>
  <c r="DN77" i="17"/>
  <c r="DO77" i="17"/>
  <c r="DP77" i="17"/>
  <c r="DQ77" i="17"/>
  <c r="DR77" i="17"/>
  <c r="DS77" i="17"/>
  <c r="DT77" i="17"/>
  <c r="DU77" i="17"/>
  <c r="DV77" i="17"/>
  <c r="DW77" i="17"/>
  <c r="DX77" i="17"/>
  <c r="DY77" i="17"/>
  <c r="DZ77" i="17"/>
  <c r="EA77" i="17"/>
  <c r="EB77" i="17"/>
  <c r="EC77" i="17"/>
  <c r="ED77" i="17"/>
  <c r="EE77" i="17"/>
  <c r="EF77" i="17"/>
  <c r="EG77" i="17"/>
  <c r="EH77" i="17"/>
  <c r="EI77" i="17"/>
  <c r="EJ77" i="17"/>
  <c r="EK77" i="17"/>
  <c r="J77" i="17"/>
  <c r="IM47" i="16" l="1"/>
  <c r="IN47" i="16"/>
  <c r="IO47" i="16"/>
  <c r="IM49" i="16"/>
  <c r="IN49" i="16"/>
  <c r="IO49" i="16"/>
  <c r="IM51" i="16"/>
  <c r="IN51" i="16"/>
  <c r="IO51" i="16"/>
  <c r="IM53" i="16"/>
  <c r="IN53" i="16"/>
  <c r="IO53" i="16"/>
  <c r="AH75" i="17"/>
  <c r="AI75" i="17"/>
  <c r="AJ75" i="17"/>
  <c r="AK75" i="17"/>
  <c r="AL75" i="17"/>
  <c r="AM75" i="17"/>
  <c r="AN75" i="17"/>
  <c r="AO75" i="17"/>
  <c r="AP75" i="17"/>
  <c r="AQ75" i="17"/>
  <c r="AR75" i="17"/>
  <c r="AS75" i="17"/>
  <c r="AT75" i="17"/>
  <c r="AU75" i="17"/>
  <c r="AV75" i="17"/>
  <c r="AW75" i="17"/>
  <c r="AX75" i="17"/>
  <c r="AY75" i="17"/>
  <c r="AZ75" i="17"/>
  <c r="BA75" i="17"/>
  <c r="BB75" i="17"/>
  <c r="BC75" i="17"/>
  <c r="BD75" i="17"/>
  <c r="BE75" i="17"/>
  <c r="BF75" i="17"/>
  <c r="BG75" i="17"/>
  <c r="BH75" i="17"/>
  <c r="BI75" i="17"/>
  <c r="BJ75" i="17"/>
  <c r="BK75" i="17"/>
  <c r="BL75" i="17"/>
  <c r="BM75" i="17"/>
  <c r="BN75" i="17"/>
  <c r="BO75" i="17"/>
  <c r="BP75" i="17"/>
  <c r="BQ75" i="17"/>
  <c r="BR75" i="17"/>
  <c r="BS75" i="17"/>
  <c r="BT75" i="17"/>
  <c r="BU75" i="17"/>
  <c r="BV75" i="17"/>
  <c r="BW75" i="17"/>
  <c r="BX75" i="17"/>
  <c r="BY75" i="17"/>
  <c r="BZ75" i="17"/>
  <c r="CA75" i="17"/>
  <c r="CB75" i="17"/>
  <c r="CC75" i="17"/>
  <c r="CD75" i="17"/>
  <c r="CE75" i="17"/>
  <c r="CF75" i="17"/>
  <c r="CG75" i="17"/>
  <c r="CH75" i="17"/>
  <c r="CI75" i="17"/>
  <c r="CJ75" i="17"/>
  <c r="CK75" i="17"/>
  <c r="CL75" i="17"/>
  <c r="CM75" i="17"/>
  <c r="CN75" i="17"/>
  <c r="CO75" i="17"/>
  <c r="CP75" i="17"/>
  <c r="CQ75" i="17"/>
  <c r="CR75" i="17"/>
  <c r="CS75" i="17"/>
  <c r="CT75" i="17"/>
  <c r="CU75" i="17"/>
  <c r="CV75" i="17"/>
  <c r="CW75" i="17"/>
  <c r="CX75" i="17"/>
  <c r="CY75" i="17"/>
  <c r="CZ75" i="17"/>
  <c r="DA75" i="17"/>
  <c r="DB75" i="17"/>
  <c r="DC75" i="17"/>
  <c r="DD75" i="17"/>
  <c r="DE75" i="17"/>
  <c r="DF75" i="17"/>
  <c r="DG75" i="17"/>
  <c r="DH75" i="17"/>
  <c r="DI75" i="17"/>
  <c r="DJ75" i="17"/>
  <c r="DK75" i="17"/>
  <c r="DL75" i="17"/>
  <c r="DM75" i="17"/>
  <c r="DN75" i="17"/>
  <c r="DO75" i="17"/>
  <c r="DP75" i="17"/>
  <c r="DQ75" i="17"/>
  <c r="DR75" i="17"/>
  <c r="DS75" i="17"/>
  <c r="DT75" i="17"/>
  <c r="DU75" i="17"/>
  <c r="DV75" i="17"/>
  <c r="DW75" i="17"/>
  <c r="DX75" i="17"/>
  <c r="DY75" i="17"/>
  <c r="DZ75" i="17"/>
  <c r="EA75" i="17"/>
  <c r="EB75" i="17"/>
  <c r="EC75" i="17"/>
  <c r="ED75" i="17"/>
  <c r="EE75" i="17"/>
  <c r="EF75" i="17"/>
  <c r="EG75" i="17"/>
  <c r="EH75" i="17"/>
  <c r="EI75" i="17"/>
  <c r="EJ75" i="17"/>
  <c r="EK75" i="17"/>
  <c r="AG75" i="17"/>
  <c r="V75" i="17"/>
  <c r="W75" i="17"/>
  <c r="X75" i="17"/>
  <c r="Y75" i="17"/>
  <c r="Z75" i="17"/>
  <c r="AA75" i="17"/>
  <c r="AB75" i="17"/>
  <c r="AC75" i="17"/>
  <c r="AD75" i="17"/>
  <c r="AE75" i="17"/>
  <c r="AF75" i="17"/>
  <c r="U75" i="17"/>
  <c r="EL61" i="16"/>
  <c r="EM61" i="16"/>
  <c r="EN61" i="16"/>
  <c r="EO61" i="16"/>
  <c r="EP61" i="16"/>
  <c r="EQ61" i="16"/>
  <c r="ER61" i="16"/>
  <c r="ES61" i="16"/>
  <c r="ET61" i="16"/>
  <c r="EU61" i="16"/>
  <c r="EV61" i="16"/>
  <c r="EW61" i="16"/>
  <c r="EX61" i="16"/>
  <c r="EY61" i="16"/>
  <c r="EZ61" i="16"/>
  <c r="FA61" i="16"/>
  <c r="FB61" i="16"/>
  <c r="FC61" i="16"/>
  <c r="FD61" i="16"/>
  <c r="FE61" i="16"/>
  <c r="FF61" i="16"/>
  <c r="FG61" i="16"/>
  <c r="FH61" i="16"/>
  <c r="FI61" i="16"/>
  <c r="FJ61" i="16"/>
  <c r="FK61" i="16"/>
  <c r="FL61" i="16"/>
  <c r="FM61" i="16"/>
  <c r="FN61" i="16"/>
  <c r="FO61" i="16"/>
  <c r="FP61" i="16"/>
  <c r="FQ61" i="16"/>
  <c r="FR61" i="16"/>
  <c r="FS61" i="16"/>
  <c r="FT61" i="16"/>
  <c r="FU61" i="16"/>
  <c r="FV61" i="16"/>
  <c r="FW61" i="16"/>
  <c r="FX61" i="16"/>
  <c r="FY61" i="16"/>
  <c r="FZ61" i="16"/>
  <c r="GA61" i="16"/>
  <c r="GB61" i="16"/>
  <c r="GC61" i="16"/>
  <c r="GD61" i="16"/>
  <c r="GE61" i="16"/>
  <c r="GF61" i="16"/>
  <c r="GG61" i="16"/>
  <c r="GH61" i="16"/>
  <c r="GI61" i="16"/>
  <c r="GJ61" i="16"/>
  <c r="GK61" i="16"/>
  <c r="GL61" i="16"/>
  <c r="GM61" i="16"/>
  <c r="GN61" i="16"/>
  <c r="GO61" i="16"/>
  <c r="GP61" i="16"/>
  <c r="GQ61" i="16"/>
  <c r="GR61" i="16"/>
  <c r="GS61" i="16"/>
  <c r="GT61" i="16"/>
  <c r="GU61" i="16"/>
  <c r="GV61" i="16"/>
  <c r="GW61" i="16"/>
  <c r="GX61" i="16"/>
  <c r="GY61" i="16"/>
  <c r="GZ61" i="16"/>
  <c r="HA61" i="16"/>
  <c r="HB61" i="16"/>
  <c r="HC61" i="16"/>
  <c r="HD61" i="16"/>
  <c r="HE61" i="16"/>
  <c r="HF61" i="16"/>
  <c r="HG61" i="16"/>
  <c r="HH61" i="16"/>
  <c r="HI61" i="16"/>
  <c r="HJ61" i="16"/>
  <c r="HK61" i="16"/>
  <c r="HL61" i="16"/>
  <c r="HM61" i="16"/>
  <c r="HN61" i="16"/>
  <c r="HO61" i="16"/>
  <c r="HP61" i="16"/>
  <c r="HQ61" i="16"/>
  <c r="HR61" i="16"/>
  <c r="HS61" i="16"/>
  <c r="HT61" i="16"/>
  <c r="HU61" i="16"/>
  <c r="HV61" i="16"/>
  <c r="HW61" i="16"/>
  <c r="HX61" i="16"/>
  <c r="HY61" i="16"/>
  <c r="HZ61" i="16"/>
  <c r="IA61" i="16"/>
  <c r="IB61" i="16"/>
  <c r="IC61" i="16"/>
  <c r="ID61" i="16"/>
  <c r="IE61" i="16"/>
  <c r="IF61" i="16"/>
  <c r="IG61" i="16"/>
  <c r="IH61" i="16"/>
  <c r="II61" i="16"/>
  <c r="IJ61" i="16"/>
  <c r="IK61" i="16"/>
  <c r="IL61" i="16"/>
  <c r="IM61" i="16"/>
  <c r="IN61" i="16"/>
  <c r="EK61" i="16"/>
  <c r="AK59" i="16"/>
  <c r="AL59" i="16"/>
  <c r="AM59" i="16"/>
  <c r="AN59" i="16"/>
  <c r="AO59" i="16"/>
  <c r="AP59" i="16"/>
  <c r="AQ59" i="16"/>
  <c r="AR59" i="16"/>
  <c r="AS59" i="16"/>
  <c r="AT59" i="16"/>
  <c r="AU59" i="16"/>
  <c r="AV59" i="16"/>
  <c r="AW59" i="16"/>
  <c r="AX59" i="16"/>
  <c r="AY59" i="16"/>
  <c r="AZ59" i="16"/>
  <c r="BA59" i="16"/>
  <c r="BB59" i="16"/>
  <c r="BC59" i="16"/>
  <c r="BD59" i="16"/>
  <c r="BE59" i="16"/>
  <c r="BF59" i="16"/>
  <c r="BG59" i="16"/>
  <c r="BH59" i="16"/>
  <c r="BI59" i="16"/>
  <c r="BJ59" i="16"/>
  <c r="BK59" i="16"/>
  <c r="BL59" i="16"/>
  <c r="BM59" i="16"/>
  <c r="BN59" i="16"/>
  <c r="BO59" i="16"/>
  <c r="BP59" i="16"/>
  <c r="BQ59" i="16"/>
  <c r="BR59" i="16"/>
  <c r="BS59" i="16"/>
  <c r="BT59" i="16"/>
  <c r="BU59" i="16"/>
  <c r="BV59" i="16"/>
  <c r="BW59" i="16"/>
  <c r="BX59" i="16"/>
  <c r="BY59" i="16"/>
  <c r="BZ59" i="16"/>
  <c r="CA59" i="16"/>
  <c r="CB59" i="16"/>
  <c r="CC59" i="16"/>
  <c r="CD59" i="16"/>
  <c r="CE59" i="16"/>
  <c r="CF59" i="16"/>
  <c r="CG59" i="16"/>
  <c r="CH59" i="16"/>
  <c r="CI59" i="16"/>
  <c r="CJ59" i="16"/>
  <c r="CK59" i="16"/>
  <c r="CL59" i="16"/>
  <c r="CM59" i="16"/>
  <c r="CN59" i="16"/>
  <c r="CO59" i="16"/>
  <c r="CP59" i="16"/>
  <c r="CQ59" i="16"/>
  <c r="CR59" i="16"/>
  <c r="CS59" i="16"/>
  <c r="CT59" i="16"/>
  <c r="CU59" i="16"/>
  <c r="CV59" i="16"/>
  <c r="CW59" i="16"/>
  <c r="CX59" i="16"/>
  <c r="CY59" i="16"/>
  <c r="CZ59" i="16"/>
  <c r="DA59" i="16"/>
  <c r="DB59" i="16"/>
  <c r="DC59" i="16"/>
  <c r="DD59" i="16"/>
  <c r="DE59" i="16"/>
  <c r="DF59" i="16"/>
  <c r="DG59" i="16"/>
  <c r="DH59" i="16"/>
  <c r="DI59" i="16"/>
  <c r="DJ59" i="16"/>
  <c r="DK59" i="16"/>
  <c r="DL59" i="16"/>
  <c r="DM59" i="16"/>
  <c r="DN59" i="16"/>
  <c r="DO59" i="16"/>
  <c r="DP59" i="16"/>
  <c r="DQ59" i="16"/>
  <c r="DR59" i="16"/>
  <c r="DS59" i="16"/>
  <c r="DT59" i="16"/>
  <c r="DU59" i="16"/>
  <c r="DV59" i="16"/>
  <c r="DW59" i="16"/>
  <c r="DX59" i="16"/>
  <c r="DY59" i="16"/>
  <c r="DZ59" i="16"/>
  <c r="EA59" i="16"/>
  <c r="EB59" i="16"/>
  <c r="EC59" i="16"/>
  <c r="ED59" i="16"/>
  <c r="EE59" i="16"/>
  <c r="EF59" i="16"/>
  <c r="EG59" i="16"/>
  <c r="EH59" i="16"/>
  <c r="EI59" i="16"/>
  <c r="EJ59" i="16"/>
  <c r="EL59" i="16"/>
  <c r="EM59" i="16"/>
  <c r="EN59" i="16"/>
  <c r="EO59" i="16"/>
  <c r="EP59" i="16"/>
  <c r="EQ59" i="16"/>
  <c r="ER59" i="16"/>
  <c r="ES59" i="16"/>
  <c r="ET59" i="16"/>
  <c r="EU59" i="16"/>
  <c r="EV59" i="16"/>
  <c r="EW59" i="16"/>
  <c r="EX59" i="16"/>
  <c r="EY59" i="16"/>
  <c r="EZ59" i="16"/>
  <c r="FA59" i="16"/>
  <c r="FB59" i="16"/>
  <c r="FC59" i="16"/>
  <c r="FD59" i="16"/>
  <c r="FE59" i="16"/>
  <c r="FF59" i="16"/>
  <c r="FG59" i="16"/>
  <c r="FH59" i="16"/>
  <c r="FI59" i="16"/>
  <c r="FJ59" i="16"/>
  <c r="FK59" i="16"/>
  <c r="FL59" i="16"/>
  <c r="FM59" i="16"/>
  <c r="FN59" i="16"/>
  <c r="FO59" i="16"/>
  <c r="FP59" i="16"/>
  <c r="FQ59" i="16"/>
  <c r="FR59" i="16"/>
  <c r="FS59" i="16"/>
  <c r="FT59" i="16"/>
  <c r="FU59" i="16"/>
  <c r="FV59" i="16"/>
  <c r="FW59" i="16"/>
  <c r="FX59" i="16"/>
  <c r="FY59" i="16"/>
  <c r="FZ59" i="16"/>
  <c r="GA59" i="16"/>
  <c r="GB59" i="16"/>
  <c r="GC59" i="16"/>
  <c r="GD59" i="16"/>
  <c r="GE59" i="16"/>
  <c r="GF59" i="16"/>
  <c r="GG59" i="16"/>
  <c r="GH59" i="16"/>
  <c r="GI59" i="16"/>
  <c r="GJ59" i="16"/>
  <c r="GK59" i="16"/>
  <c r="GL59" i="16"/>
  <c r="GM59" i="16"/>
  <c r="GN59" i="16"/>
  <c r="GO59" i="16"/>
  <c r="GP59" i="16"/>
  <c r="GQ59" i="16"/>
  <c r="GR59" i="16"/>
  <c r="GS59" i="16"/>
  <c r="GT59" i="16"/>
  <c r="GU59" i="16"/>
  <c r="GV59" i="16"/>
  <c r="GW59" i="16"/>
  <c r="GX59" i="16"/>
  <c r="GY59" i="16"/>
  <c r="GZ59" i="16"/>
  <c r="HA59" i="16"/>
  <c r="HB59" i="16"/>
  <c r="HC59" i="16"/>
  <c r="HD59" i="16"/>
  <c r="HE59" i="16"/>
  <c r="HF59" i="16"/>
  <c r="HG59" i="16"/>
  <c r="HH59" i="16"/>
  <c r="HI59" i="16"/>
  <c r="HJ59" i="16"/>
  <c r="HK59" i="16"/>
  <c r="HL59" i="16"/>
  <c r="HM59" i="16"/>
  <c r="HN59" i="16"/>
  <c r="HO59" i="16"/>
  <c r="HP59" i="16"/>
  <c r="HQ59" i="16"/>
  <c r="HR59" i="16"/>
  <c r="HS59" i="16"/>
  <c r="HT59" i="16"/>
  <c r="HU59" i="16"/>
  <c r="HV59" i="16"/>
  <c r="HW59" i="16"/>
  <c r="HX59" i="16"/>
  <c r="HY59" i="16"/>
  <c r="HZ59" i="16"/>
  <c r="IA59" i="16"/>
  <c r="IB59" i="16"/>
  <c r="IC59" i="16"/>
  <c r="ID59" i="16"/>
  <c r="IE59" i="16"/>
  <c r="IF59" i="16"/>
  <c r="IG59" i="16"/>
  <c r="IH59" i="16"/>
  <c r="II59" i="16"/>
  <c r="IJ59" i="16"/>
  <c r="IK59" i="16"/>
  <c r="IL59" i="16"/>
  <c r="IM59" i="16"/>
  <c r="IN59" i="16"/>
  <c r="EK59" i="16"/>
  <c r="EL57" i="16"/>
  <c r="EM57" i="16"/>
  <c r="EN57" i="16"/>
  <c r="EO57" i="16"/>
  <c r="EP57" i="16"/>
  <c r="EQ57" i="16"/>
  <c r="ER57" i="16"/>
  <c r="ES57" i="16"/>
  <c r="ET57" i="16"/>
  <c r="EU57" i="16"/>
  <c r="EV57" i="16"/>
  <c r="EW57" i="16"/>
  <c r="EX57" i="16"/>
  <c r="EY57" i="16"/>
  <c r="EZ57" i="16"/>
  <c r="FA57" i="16"/>
  <c r="FB57" i="16"/>
  <c r="FC57" i="16"/>
  <c r="FD57" i="16"/>
  <c r="FE57" i="16"/>
  <c r="FF57" i="16"/>
  <c r="FG57" i="16"/>
  <c r="FH57" i="16"/>
  <c r="FI57" i="16"/>
  <c r="FJ57" i="16"/>
  <c r="FK57" i="16"/>
  <c r="FL57" i="16"/>
  <c r="FM57" i="16"/>
  <c r="FN57" i="16"/>
  <c r="FO57" i="16"/>
  <c r="FP57" i="16"/>
  <c r="FQ57" i="16"/>
  <c r="FR57" i="16"/>
  <c r="FS57" i="16"/>
  <c r="FT57" i="16"/>
  <c r="FU57" i="16"/>
  <c r="FV57" i="16"/>
  <c r="FW57" i="16"/>
  <c r="FX57" i="16"/>
  <c r="FY57" i="16"/>
  <c r="FZ57" i="16"/>
  <c r="GA57" i="16"/>
  <c r="GB57" i="16"/>
  <c r="GC57" i="16"/>
  <c r="GD57" i="16"/>
  <c r="GE57" i="16"/>
  <c r="GF57" i="16"/>
  <c r="GG57" i="16"/>
  <c r="GH57" i="16"/>
  <c r="GI57" i="16"/>
  <c r="GJ57" i="16"/>
  <c r="GK57" i="16"/>
  <c r="GL57" i="16"/>
  <c r="GM57" i="16"/>
  <c r="GN57" i="16"/>
  <c r="GO57" i="16"/>
  <c r="GP57" i="16"/>
  <c r="GQ57" i="16"/>
  <c r="GR57" i="16"/>
  <c r="GS57" i="16"/>
  <c r="GT57" i="16"/>
  <c r="GU57" i="16"/>
  <c r="GV57" i="16"/>
  <c r="GW57" i="16"/>
  <c r="GX57" i="16"/>
  <c r="GY57" i="16"/>
  <c r="GZ57" i="16"/>
  <c r="HA57" i="16"/>
  <c r="HB57" i="16"/>
  <c r="HC57" i="16"/>
  <c r="HD57" i="16"/>
  <c r="HE57" i="16"/>
  <c r="HF57" i="16"/>
  <c r="HG57" i="16"/>
  <c r="HH57" i="16"/>
  <c r="HI57" i="16"/>
  <c r="HJ57" i="16"/>
  <c r="HK57" i="16"/>
  <c r="HL57" i="16"/>
  <c r="HM57" i="16"/>
  <c r="HN57" i="16"/>
  <c r="HO57" i="16"/>
  <c r="HP57" i="16"/>
  <c r="HQ57" i="16"/>
  <c r="HR57" i="16"/>
  <c r="HS57" i="16"/>
  <c r="HT57" i="16"/>
  <c r="HU57" i="16"/>
  <c r="HV57" i="16"/>
  <c r="HW57" i="16"/>
  <c r="HX57" i="16"/>
  <c r="HY57" i="16"/>
  <c r="HZ57" i="16"/>
  <c r="IA57" i="16"/>
  <c r="IB57" i="16"/>
  <c r="IC57" i="16"/>
  <c r="ID57" i="16"/>
  <c r="IE57" i="16"/>
  <c r="IF57" i="16"/>
  <c r="IG57" i="16"/>
  <c r="IH57" i="16"/>
  <c r="II57" i="16"/>
  <c r="IJ57" i="16"/>
  <c r="IK57" i="16"/>
  <c r="IL57" i="16"/>
  <c r="IM57" i="16"/>
  <c r="IN57" i="16"/>
  <c r="EK57" i="16"/>
  <c r="EM64" i="17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AI53" i="16"/>
  <c r="AJ53" i="16"/>
  <c r="AK53" i="16"/>
  <c r="AL53" i="16"/>
  <c r="AM53" i="16"/>
  <c r="AN53" i="16"/>
  <c r="AO53" i="16"/>
  <c r="AP53" i="16"/>
  <c r="AQ53" i="16"/>
  <c r="AR53" i="16"/>
  <c r="AS53" i="16"/>
  <c r="AT53" i="16"/>
  <c r="AU53" i="16"/>
  <c r="AV53" i="16"/>
  <c r="AW53" i="16"/>
  <c r="AX53" i="16"/>
  <c r="AY53" i="16"/>
  <c r="AZ53" i="16"/>
  <c r="BA53" i="16"/>
  <c r="BB53" i="16"/>
  <c r="BC53" i="16"/>
  <c r="BD53" i="16"/>
  <c r="BE53" i="16"/>
  <c r="BF53" i="16"/>
  <c r="BG53" i="16"/>
  <c r="BH53" i="16"/>
  <c r="BI53" i="16"/>
  <c r="BJ53" i="16"/>
  <c r="BK53" i="16"/>
  <c r="BL53" i="16"/>
  <c r="BM53" i="16"/>
  <c r="BN53" i="16"/>
  <c r="BO53" i="16"/>
  <c r="BP53" i="16"/>
  <c r="BQ53" i="16"/>
  <c r="BR53" i="16"/>
  <c r="BS53" i="16"/>
  <c r="BT53" i="16"/>
  <c r="BU53" i="16"/>
  <c r="BV53" i="16"/>
  <c r="BW53" i="16"/>
  <c r="BX53" i="16"/>
  <c r="BY53" i="16"/>
  <c r="BZ53" i="16"/>
  <c r="CA53" i="16"/>
  <c r="CB53" i="16"/>
  <c r="CC53" i="16"/>
  <c r="CD53" i="16"/>
  <c r="CE53" i="16"/>
  <c r="CF53" i="16"/>
  <c r="CG53" i="16"/>
  <c r="CH53" i="16"/>
  <c r="CI53" i="16"/>
  <c r="CJ53" i="16"/>
  <c r="CK53" i="16"/>
  <c r="CL53" i="16"/>
  <c r="CM53" i="16"/>
  <c r="CN53" i="16"/>
  <c r="CO53" i="16"/>
  <c r="CP53" i="16"/>
  <c r="CQ53" i="16"/>
  <c r="CR53" i="16"/>
  <c r="CS53" i="16"/>
  <c r="CT53" i="16"/>
  <c r="CU53" i="16"/>
  <c r="CV53" i="16"/>
  <c r="CW53" i="16"/>
  <c r="CX53" i="16"/>
  <c r="CY53" i="16"/>
  <c r="CZ53" i="16"/>
  <c r="DA53" i="16"/>
  <c r="DB53" i="16"/>
  <c r="DC53" i="16"/>
  <c r="DD53" i="16"/>
  <c r="DE53" i="16"/>
  <c r="DF53" i="16"/>
  <c r="DG53" i="16"/>
  <c r="DH53" i="16"/>
  <c r="DI53" i="16"/>
  <c r="DJ53" i="16"/>
  <c r="DK53" i="16"/>
  <c r="DL53" i="16"/>
  <c r="DM53" i="16"/>
  <c r="DN53" i="16"/>
  <c r="DO53" i="16"/>
  <c r="DP53" i="16"/>
  <c r="DQ53" i="16"/>
  <c r="DR53" i="16"/>
  <c r="DS53" i="16"/>
  <c r="DT53" i="16"/>
  <c r="DU53" i="16"/>
  <c r="DV53" i="16"/>
  <c r="DW53" i="16"/>
  <c r="DX53" i="16"/>
  <c r="DY53" i="16"/>
  <c r="DZ53" i="16"/>
  <c r="EA53" i="16"/>
  <c r="EB53" i="16"/>
  <c r="EC53" i="16"/>
  <c r="ED53" i="16"/>
  <c r="EE53" i="16"/>
  <c r="EF53" i="16"/>
  <c r="EG53" i="16"/>
  <c r="EH53" i="16"/>
  <c r="EI53" i="16"/>
  <c r="EJ53" i="16"/>
  <c r="EK53" i="16"/>
  <c r="EL53" i="16"/>
  <c r="EM53" i="16"/>
  <c r="EN53" i="16"/>
  <c r="EO53" i="16"/>
  <c r="EP53" i="16"/>
  <c r="EQ53" i="16"/>
  <c r="ER53" i="16"/>
  <c r="ES53" i="16"/>
  <c r="ET53" i="16"/>
  <c r="EU53" i="16"/>
  <c r="EV53" i="16"/>
  <c r="EW53" i="16"/>
  <c r="EX53" i="16"/>
  <c r="EY53" i="16"/>
  <c r="EZ53" i="16"/>
  <c r="FA53" i="16"/>
  <c r="FB53" i="16"/>
  <c r="FC53" i="16"/>
  <c r="FD53" i="16"/>
  <c r="FE53" i="16"/>
  <c r="FF53" i="16"/>
  <c r="FG53" i="16"/>
  <c r="FH53" i="16"/>
  <c r="FI53" i="16"/>
  <c r="FJ53" i="16"/>
  <c r="FK53" i="16"/>
  <c r="FL53" i="16"/>
  <c r="FM53" i="16"/>
  <c r="FN53" i="16"/>
  <c r="FO53" i="16"/>
  <c r="FP53" i="16"/>
  <c r="FQ53" i="16"/>
  <c r="FR53" i="16"/>
  <c r="FS53" i="16"/>
  <c r="FT53" i="16"/>
  <c r="FU53" i="16"/>
  <c r="FV53" i="16"/>
  <c r="FW53" i="16"/>
  <c r="FX53" i="16"/>
  <c r="FY53" i="16"/>
  <c r="FZ53" i="16"/>
  <c r="GA53" i="16"/>
  <c r="GB53" i="16"/>
  <c r="GC53" i="16"/>
  <c r="GD53" i="16"/>
  <c r="GE53" i="16"/>
  <c r="GF53" i="16"/>
  <c r="GG53" i="16"/>
  <c r="GH53" i="16"/>
  <c r="GI53" i="16"/>
  <c r="GJ53" i="16"/>
  <c r="GK53" i="16"/>
  <c r="GL53" i="16"/>
  <c r="GM53" i="16"/>
  <c r="GN53" i="16"/>
  <c r="GO53" i="16"/>
  <c r="GP53" i="16"/>
  <c r="GQ53" i="16"/>
  <c r="GR53" i="16"/>
  <c r="GS53" i="16"/>
  <c r="GT53" i="16"/>
  <c r="GU53" i="16"/>
  <c r="GV53" i="16"/>
  <c r="GW53" i="16"/>
  <c r="GX53" i="16"/>
  <c r="GY53" i="16"/>
  <c r="GZ53" i="16"/>
  <c r="HA53" i="16"/>
  <c r="HB53" i="16"/>
  <c r="HC53" i="16"/>
  <c r="HD53" i="16"/>
  <c r="HE53" i="16"/>
  <c r="HF53" i="16"/>
  <c r="HG53" i="16"/>
  <c r="HH53" i="16"/>
  <c r="HI53" i="16"/>
  <c r="HJ53" i="16"/>
  <c r="HK53" i="16"/>
  <c r="HL53" i="16"/>
  <c r="HM53" i="16"/>
  <c r="HN53" i="16"/>
  <c r="HO53" i="16"/>
  <c r="HP53" i="16"/>
  <c r="HQ53" i="16"/>
  <c r="HR53" i="16"/>
  <c r="HS53" i="16"/>
  <c r="HT53" i="16"/>
  <c r="HU53" i="16"/>
  <c r="HV53" i="16"/>
  <c r="HW53" i="16"/>
  <c r="HX53" i="16"/>
  <c r="HY53" i="16"/>
  <c r="HZ53" i="16"/>
  <c r="IA53" i="16"/>
  <c r="IB53" i="16"/>
  <c r="IC53" i="16"/>
  <c r="ID53" i="16"/>
  <c r="IE53" i="16"/>
  <c r="IF53" i="16"/>
  <c r="IG53" i="16"/>
  <c r="IH53" i="16"/>
  <c r="II53" i="16"/>
  <c r="IJ53" i="16"/>
  <c r="IK53" i="16"/>
  <c r="IL53" i="16"/>
  <c r="P53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AI51" i="16"/>
  <c r="AJ51" i="16"/>
  <c r="AK51" i="16"/>
  <c r="AL51" i="16"/>
  <c r="AM51" i="16"/>
  <c r="AN51" i="16"/>
  <c r="AO51" i="16"/>
  <c r="AP51" i="16"/>
  <c r="AQ51" i="16"/>
  <c r="AR51" i="16"/>
  <c r="AS51" i="16"/>
  <c r="AT51" i="16"/>
  <c r="AU51" i="16"/>
  <c r="AV51" i="16"/>
  <c r="AW51" i="16"/>
  <c r="AX51" i="16"/>
  <c r="AY51" i="16"/>
  <c r="AZ51" i="16"/>
  <c r="BA51" i="16"/>
  <c r="BB51" i="16"/>
  <c r="BC51" i="16"/>
  <c r="BD51" i="16"/>
  <c r="BE51" i="16"/>
  <c r="BF51" i="16"/>
  <c r="BG51" i="16"/>
  <c r="BH51" i="16"/>
  <c r="BI51" i="16"/>
  <c r="BJ51" i="16"/>
  <c r="BK51" i="16"/>
  <c r="BL51" i="16"/>
  <c r="BM51" i="16"/>
  <c r="BN51" i="16"/>
  <c r="BO51" i="16"/>
  <c r="BP51" i="16"/>
  <c r="BQ51" i="16"/>
  <c r="BR51" i="16"/>
  <c r="BS51" i="16"/>
  <c r="BT51" i="16"/>
  <c r="BU51" i="16"/>
  <c r="BV51" i="16"/>
  <c r="BW51" i="16"/>
  <c r="BX51" i="16"/>
  <c r="BY51" i="16"/>
  <c r="BZ51" i="16"/>
  <c r="CA51" i="16"/>
  <c r="CB51" i="16"/>
  <c r="CC51" i="16"/>
  <c r="CD51" i="16"/>
  <c r="CE51" i="16"/>
  <c r="CF51" i="16"/>
  <c r="CG51" i="16"/>
  <c r="CH51" i="16"/>
  <c r="CI51" i="16"/>
  <c r="CJ51" i="16"/>
  <c r="CK51" i="16"/>
  <c r="CL51" i="16"/>
  <c r="CM51" i="16"/>
  <c r="CN51" i="16"/>
  <c r="CO51" i="16"/>
  <c r="CP51" i="16"/>
  <c r="CQ51" i="16"/>
  <c r="CR51" i="16"/>
  <c r="CS51" i="16"/>
  <c r="CT51" i="16"/>
  <c r="CU51" i="16"/>
  <c r="CV51" i="16"/>
  <c r="CW51" i="16"/>
  <c r="CX51" i="16"/>
  <c r="CY51" i="16"/>
  <c r="CZ51" i="16"/>
  <c r="DA51" i="16"/>
  <c r="DB51" i="16"/>
  <c r="DC51" i="16"/>
  <c r="DD51" i="16"/>
  <c r="DE51" i="16"/>
  <c r="DF51" i="16"/>
  <c r="DG51" i="16"/>
  <c r="DH51" i="16"/>
  <c r="DI51" i="16"/>
  <c r="DJ51" i="16"/>
  <c r="DK51" i="16"/>
  <c r="DL51" i="16"/>
  <c r="DM51" i="16"/>
  <c r="DN51" i="16"/>
  <c r="DO51" i="16"/>
  <c r="DP51" i="16"/>
  <c r="DQ51" i="16"/>
  <c r="DR51" i="16"/>
  <c r="DS51" i="16"/>
  <c r="DT51" i="16"/>
  <c r="DU51" i="16"/>
  <c r="DV51" i="16"/>
  <c r="DW51" i="16"/>
  <c r="DX51" i="16"/>
  <c r="DY51" i="16"/>
  <c r="DZ51" i="16"/>
  <c r="EA51" i="16"/>
  <c r="EB51" i="16"/>
  <c r="EC51" i="16"/>
  <c r="ED51" i="16"/>
  <c r="EE51" i="16"/>
  <c r="EF51" i="16"/>
  <c r="EG51" i="16"/>
  <c r="EH51" i="16"/>
  <c r="EI51" i="16"/>
  <c r="EJ51" i="16"/>
  <c r="EK51" i="16"/>
  <c r="EL51" i="16"/>
  <c r="EM51" i="16"/>
  <c r="EN51" i="16"/>
  <c r="EO51" i="16"/>
  <c r="EP51" i="16"/>
  <c r="EQ51" i="16"/>
  <c r="ER51" i="16"/>
  <c r="ES51" i="16"/>
  <c r="ET51" i="16"/>
  <c r="EU51" i="16"/>
  <c r="EV51" i="16"/>
  <c r="EW51" i="16"/>
  <c r="EX51" i="16"/>
  <c r="EY51" i="16"/>
  <c r="EZ51" i="16"/>
  <c r="FA51" i="16"/>
  <c r="FB51" i="16"/>
  <c r="FC51" i="16"/>
  <c r="FD51" i="16"/>
  <c r="FE51" i="16"/>
  <c r="FF51" i="16"/>
  <c r="FG51" i="16"/>
  <c r="FH51" i="16"/>
  <c r="FI51" i="16"/>
  <c r="FJ51" i="16"/>
  <c r="FK51" i="16"/>
  <c r="FL51" i="16"/>
  <c r="FM51" i="16"/>
  <c r="FN51" i="16"/>
  <c r="FO51" i="16"/>
  <c r="FP51" i="16"/>
  <c r="FQ51" i="16"/>
  <c r="FR51" i="16"/>
  <c r="FS51" i="16"/>
  <c r="FT51" i="16"/>
  <c r="FU51" i="16"/>
  <c r="FV51" i="16"/>
  <c r="FW51" i="16"/>
  <c r="FX51" i="16"/>
  <c r="FY51" i="16"/>
  <c r="FZ51" i="16"/>
  <c r="GA51" i="16"/>
  <c r="GB51" i="16"/>
  <c r="GC51" i="16"/>
  <c r="GD51" i="16"/>
  <c r="GE51" i="16"/>
  <c r="GF51" i="16"/>
  <c r="GG51" i="16"/>
  <c r="GH51" i="16"/>
  <c r="GI51" i="16"/>
  <c r="GJ51" i="16"/>
  <c r="GK51" i="16"/>
  <c r="GL51" i="16"/>
  <c r="GM51" i="16"/>
  <c r="GN51" i="16"/>
  <c r="GO51" i="16"/>
  <c r="GP51" i="16"/>
  <c r="GQ51" i="16"/>
  <c r="GR51" i="16"/>
  <c r="GS51" i="16"/>
  <c r="GT51" i="16"/>
  <c r="GU51" i="16"/>
  <c r="GV51" i="16"/>
  <c r="GW51" i="16"/>
  <c r="GX51" i="16"/>
  <c r="GY51" i="16"/>
  <c r="GZ51" i="16"/>
  <c r="HA51" i="16"/>
  <c r="HB51" i="16"/>
  <c r="HC51" i="16"/>
  <c r="HD51" i="16"/>
  <c r="HE51" i="16"/>
  <c r="HF51" i="16"/>
  <c r="HG51" i="16"/>
  <c r="HH51" i="16"/>
  <c r="HI51" i="16"/>
  <c r="HJ51" i="16"/>
  <c r="HK51" i="16"/>
  <c r="HL51" i="16"/>
  <c r="HM51" i="16"/>
  <c r="HN51" i="16"/>
  <c r="HO51" i="16"/>
  <c r="HP51" i="16"/>
  <c r="HQ51" i="16"/>
  <c r="HR51" i="16"/>
  <c r="HS51" i="16"/>
  <c r="HT51" i="16"/>
  <c r="HU51" i="16"/>
  <c r="HV51" i="16"/>
  <c r="HW51" i="16"/>
  <c r="HX51" i="16"/>
  <c r="HY51" i="16"/>
  <c r="HZ51" i="16"/>
  <c r="IA51" i="16"/>
  <c r="IB51" i="16"/>
  <c r="IC51" i="16"/>
  <c r="ID51" i="16"/>
  <c r="IE51" i="16"/>
  <c r="IF51" i="16"/>
  <c r="IG51" i="16"/>
  <c r="IH51" i="16"/>
  <c r="II51" i="16"/>
  <c r="IJ51" i="16"/>
  <c r="IK51" i="16"/>
  <c r="IL51" i="16"/>
  <c r="P51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AI49" i="16"/>
  <c r="AJ49" i="16"/>
  <c r="AK49" i="16"/>
  <c r="AL49" i="16"/>
  <c r="AM49" i="16"/>
  <c r="AN49" i="16"/>
  <c r="AO49" i="16"/>
  <c r="AP49" i="16"/>
  <c r="AQ49" i="16"/>
  <c r="AR49" i="16"/>
  <c r="AS49" i="16"/>
  <c r="AT49" i="16"/>
  <c r="AU49" i="16"/>
  <c r="AV49" i="16"/>
  <c r="AW49" i="16"/>
  <c r="AX49" i="16"/>
  <c r="AY49" i="16"/>
  <c r="AZ49" i="16"/>
  <c r="BA49" i="16"/>
  <c r="BB49" i="16"/>
  <c r="BC49" i="16"/>
  <c r="BD49" i="16"/>
  <c r="BE49" i="16"/>
  <c r="BF49" i="16"/>
  <c r="BG49" i="16"/>
  <c r="BH49" i="16"/>
  <c r="BI49" i="16"/>
  <c r="BJ49" i="16"/>
  <c r="BK49" i="16"/>
  <c r="BL49" i="16"/>
  <c r="BM49" i="16"/>
  <c r="BN49" i="16"/>
  <c r="BO49" i="16"/>
  <c r="BP49" i="16"/>
  <c r="BQ49" i="16"/>
  <c r="BR49" i="16"/>
  <c r="BS49" i="16"/>
  <c r="BT49" i="16"/>
  <c r="BU49" i="16"/>
  <c r="BV49" i="16"/>
  <c r="BW49" i="16"/>
  <c r="BX49" i="16"/>
  <c r="BY49" i="16"/>
  <c r="BZ49" i="16"/>
  <c r="CA49" i="16"/>
  <c r="CB49" i="16"/>
  <c r="CC49" i="16"/>
  <c r="CD49" i="16"/>
  <c r="CE49" i="16"/>
  <c r="CF49" i="16"/>
  <c r="CG49" i="16"/>
  <c r="CH49" i="16"/>
  <c r="CI49" i="16"/>
  <c r="CJ49" i="16"/>
  <c r="CK49" i="16"/>
  <c r="CL49" i="16"/>
  <c r="CM49" i="16"/>
  <c r="CN49" i="16"/>
  <c r="CO49" i="16"/>
  <c r="CP49" i="16"/>
  <c r="CQ49" i="16"/>
  <c r="CR49" i="16"/>
  <c r="CS49" i="16"/>
  <c r="CT49" i="16"/>
  <c r="CU49" i="16"/>
  <c r="CV49" i="16"/>
  <c r="CW49" i="16"/>
  <c r="CX49" i="16"/>
  <c r="CY49" i="16"/>
  <c r="CZ49" i="16"/>
  <c r="DA49" i="16"/>
  <c r="DB49" i="16"/>
  <c r="DC49" i="16"/>
  <c r="DD49" i="16"/>
  <c r="DE49" i="16"/>
  <c r="DF49" i="16"/>
  <c r="DG49" i="16"/>
  <c r="DH49" i="16"/>
  <c r="DI49" i="16"/>
  <c r="DJ49" i="16"/>
  <c r="DK49" i="16"/>
  <c r="DL49" i="16"/>
  <c r="DM49" i="16"/>
  <c r="DN49" i="16"/>
  <c r="DO49" i="16"/>
  <c r="DP49" i="16"/>
  <c r="DQ49" i="16"/>
  <c r="DR49" i="16"/>
  <c r="DS49" i="16"/>
  <c r="DT49" i="16"/>
  <c r="DU49" i="16"/>
  <c r="DV49" i="16"/>
  <c r="DW49" i="16"/>
  <c r="DX49" i="16"/>
  <c r="DY49" i="16"/>
  <c r="DZ49" i="16"/>
  <c r="EA49" i="16"/>
  <c r="EB49" i="16"/>
  <c r="EC49" i="16"/>
  <c r="ED49" i="16"/>
  <c r="EE49" i="16"/>
  <c r="EF49" i="16"/>
  <c r="EG49" i="16"/>
  <c r="EH49" i="16"/>
  <c r="EI49" i="16"/>
  <c r="EJ49" i="16"/>
  <c r="EK49" i="16"/>
  <c r="EL49" i="16"/>
  <c r="EM49" i="16"/>
  <c r="EN49" i="16"/>
  <c r="EO49" i="16"/>
  <c r="EP49" i="16"/>
  <c r="EQ49" i="16"/>
  <c r="ER49" i="16"/>
  <c r="ES49" i="16"/>
  <c r="ET49" i="16"/>
  <c r="EU49" i="16"/>
  <c r="EV49" i="16"/>
  <c r="EW49" i="16"/>
  <c r="EX49" i="16"/>
  <c r="EY49" i="16"/>
  <c r="EZ49" i="16"/>
  <c r="FA49" i="16"/>
  <c r="FB49" i="16"/>
  <c r="FC49" i="16"/>
  <c r="FD49" i="16"/>
  <c r="FE49" i="16"/>
  <c r="FF49" i="16"/>
  <c r="FG49" i="16"/>
  <c r="FH49" i="16"/>
  <c r="FI49" i="16"/>
  <c r="FJ49" i="16"/>
  <c r="FK49" i="16"/>
  <c r="FL49" i="16"/>
  <c r="FM49" i="16"/>
  <c r="FN49" i="16"/>
  <c r="FO49" i="16"/>
  <c r="FP49" i="16"/>
  <c r="FQ49" i="16"/>
  <c r="FR49" i="16"/>
  <c r="FS49" i="16"/>
  <c r="FT49" i="16"/>
  <c r="FU49" i="16"/>
  <c r="FV49" i="16"/>
  <c r="FW49" i="16"/>
  <c r="FX49" i="16"/>
  <c r="FY49" i="16"/>
  <c r="FZ49" i="16"/>
  <c r="GA49" i="16"/>
  <c r="GB49" i="16"/>
  <c r="GC49" i="16"/>
  <c r="GD49" i="16"/>
  <c r="GE49" i="16"/>
  <c r="GF49" i="16"/>
  <c r="GG49" i="16"/>
  <c r="GH49" i="16"/>
  <c r="GI49" i="16"/>
  <c r="GJ49" i="16"/>
  <c r="GK49" i="16"/>
  <c r="GL49" i="16"/>
  <c r="GM49" i="16"/>
  <c r="GN49" i="16"/>
  <c r="GO49" i="16"/>
  <c r="GP49" i="16"/>
  <c r="GQ49" i="16"/>
  <c r="GR49" i="16"/>
  <c r="GS49" i="16"/>
  <c r="GT49" i="16"/>
  <c r="GU49" i="16"/>
  <c r="GV49" i="16"/>
  <c r="GW49" i="16"/>
  <c r="GX49" i="16"/>
  <c r="GY49" i="16"/>
  <c r="GZ49" i="16"/>
  <c r="HA49" i="16"/>
  <c r="HB49" i="16"/>
  <c r="HC49" i="16"/>
  <c r="HD49" i="16"/>
  <c r="HE49" i="16"/>
  <c r="HF49" i="16"/>
  <c r="HG49" i="16"/>
  <c r="HH49" i="16"/>
  <c r="HI49" i="16"/>
  <c r="HJ49" i="16"/>
  <c r="HK49" i="16"/>
  <c r="HL49" i="16"/>
  <c r="HM49" i="16"/>
  <c r="HN49" i="16"/>
  <c r="HO49" i="16"/>
  <c r="HP49" i="16"/>
  <c r="HQ49" i="16"/>
  <c r="HR49" i="16"/>
  <c r="HS49" i="16"/>
  <c r="HT49" i="16"/>
  <c r="HU49" i="16"/>
  <c r="HV49" i="16"/>
  <c r="HW49" i="16"/>
  <c r="HX49" i="16"/>
  <c r="HY49" i="16"/>
  <c r="HZ49" i="16"/>
  <c r="IA49" i="16"/>
  <c r="IB49" i="16"/>
  <c r="IC49" i="16"/>
  <c r="ID49" i="16"/>
  <c r="IE49" i="16"/>
  <c r="IF49" i="16"/>
  <c r="IG49" i="16"/>
  <c r="IH49" i="16"/>
  <c r="II49" i="16"/>
  <c r="IJ49" i="16"/>
  <c r="IK49" i="16"/>
  <c r="IL49" i="16"/>
  <c r="P49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AI47" i="16"/>
  <c r="AJ47" i="16"/>
  <c r="AK47" i="16"/>
  <c r="AL47" i="16"/>
  <c r="AM47" i="16"/>
  <c r="AN47" i="16"/>
  <c r="AO47" i="16"/>
  <c r="AP47" i="16"/>
  <c r="AQ47" i="16"/>
  <c r="AR47" i="16"/>
  <c r="AS47" i="16"/>
  <c r="AT47" i="16"/>
  <c r="AU47" i="16"/>
  <c r="AV47" i="16"/>
  <c r="AW47" i="16"/>
  <c r="AX47" i="16"/>
  <c r="AY47" i="16"/>
  <c r="AZ47" i="16"/>
  <c r="BA47" i="16"/>
  <c r="BB47" i="16"/>
  <c r="BC47" i="16"/>
  <c r="BD47" i="16"/>
  <c r="BE47" i="16"/>
  <c r="BF47" i="16"/>
  <c r="BG47" i="16"/>
  <c r="BH47" i="16"/>
  <c r="BI47" i="16"/>
  <c r="BJ47" i="16"/>
  <c r="BK47" i="16"/>
  <c r="BL47" i="16"/>
  <c r="BM47" i="16"/>
  <c r="BN47" i="16"/>
  <c r="BO47" i="16"/>
  <c r="BP47" i="16"/>
  <c r="BQ47" i="16"/>
  <c r="BR47" i="16"/>
  <c r="BS47" i="16"/>
  <c r="BT47" i="16"/>
  <c r="BU47" i="16"/>
  <c r="BV47" i="16"/>
  <c r="BW47" i="16"/>
  <c r="BX47" i="16"/>
  <c r="BY47" i="16"/>
  <c r="BZ47" i="16"/>
  <c r="CA47" i="16"/>
  <c r="CB47" i="16"/>
  <c r="CC47" i="16"/>
  <c r="CD47" i="16"/>
  <c r="CE47" i="16"/>
  <c r="CF47" i="16"/>
  <c r="CG47" i="16"/>
  <c r="CH47" i="16"/>
  <c r="CI47" i="16"/>
  <c r="CJ47" i="16"/>
  <c r="CK47" i="16"/>
  <c r="CL47" i="16"/>
  <c r="CM47" i="16"/>
  <c r="CN47" i="16"/>
  <c r="CO47" i="16"/>
  <c r="CP47" i="16"/>
  <c r="CQ47" i="16"/>
  <c r="CR47" i="16"/>
  <c r="CS47" i="16"/>
  <c r="CT47" i="16"/>
  <c r="CU47" i="16"/>
  <c r="CV47" i="16"/>
  <c r="CW47" i="16"/>
  <c r="CX47" i="16"/>
  <c r="CY47" i="16"/>
  <c r="CZ47" i="16"/>
  <c r="DA47" i="16"/>
  <c r="DB47" i="16"/>
  <c r="DC47" i="16"/>
  <c r="DD47" i="16"/>
  <c r="DE47" i="16"/>
  <c r="DF47" i="16"/>
  <c r="DG47" i="16"/>
  <c r="DH47" i="16"/>
  <c r="DI47" i="16"/>
  <c r="DJ47" i="16"/>
  <c r="DK47" i="16"/>
  <c r="DL47" i="16"/>
  <c r="DM47" i="16"/>
  <c r="DN47" i="16"/>
  <c r="DO47" i="16"/>
  <c r="DP47" i="16"/>
  <c r="DQ47" i="16"/>
  <c r="DR47" i="16"/>
  <c r="DS47" i="16"/>
  <c r="DT47" i="16"/>
  <c r="DU47" i="16"/>
  <c r="DV47" i="16"/>
  <c r="DW47" i="16"/>
  <c r="DX47" i="16"/>
  <c r="DY47" i="16"/>
  <c r="DZ47" i="16"/>
  <c r="EA47" i="16"/>
  <c r="EB47" i="16"/>
  <c r="EC47" i="16"/>
  <c r="ED47" i="16"/>
  <c r="EE47" i="16"/>
  <c r="EF47" i="16"/>
  <c r="EG47" i="16"/>
  <c r="EH47" i="16"/>
  <c r="EI47" i="16"/>
  <c r="EJ47" i="16"/>
  <c r="EK47" i="16"/>
  <c r="EL47" i="16"/>
  <c r="EM47" i="16"/>
  <c r="EN47" i="16"/>
  <c r="EO47" i="16"/>
  <c r="EP47" i="16"/>
  <c r="EQ47" i="16"/>
  <c r="ER47" i="16"/>
  <c r="ES47" i="16"/>
  <c r="ET47" i="16"/>
  <c r="EU47" i="16"/>
  <c r="EV47" i="16"/>
  <c r="EW47" i="16"/>
  <c r="EX47" i="16"/>
  <c r="EY47" i="16"/>
  <c r="EZ47" i="16"/>
  <c r="FA47" i="16"/>
  <c r="FB47" i="16"/>
  <c r="FC47" i="16"/>
  <c r="FD47" i="16"/>
  <c r="FE47" i="16"/>
  <c r="FF47" i="16"/>
  <c r="FG47" i="16"/>
  <c r="FH47" i="16"/>
  <c r="FI47" i="16"/>
  <c r="FJ47" i="16"/>
  <c r="FK47" i="16"/>
  <c r="FL47" i="16"/>
  <c r="FM47" i="16"/>
  <c r="FN47" i="16"/>
  <c r="FO47" i="16"/>
  <c r="FP47" i="16"/>
  <c r="FQ47" i="16"/>
  <c r="FR47" i="16"/>
  <c r="FS47" i="16"/>
  <c r="FT47" i="16"/>
  <c r="FU47" i="16"/>
  <c r="FV47" i="16"/>
  <c r="FW47" i="16"/>
  <c r="FX47" i="16"/>
  <c r="FY47" i="16"/>
  <c r="FZ47" i="16"/>
  <c r="GA47" i="16"/>
  <c r="GB47" i="16"/>
  <c r="GC47" i="16"/>
  <c r="GD47" i="16"/>
  <c r="GE47" i="16"/>
  <c r="GF47" i="16"/>
  <c r="GG47" i="16"/>
  <c r="GH47" i="16"/>
  <c r="GI47" i="16"/>
  <c r="GJ47" i="16"/>
  <c r="GK47" i="16"/>
  <c r="GL47" i="16"/>
  <c r="GM47" i="16"/>
  <c r="GN47" i="16"/>
  <c r="GO47" i="16"/>
  <c r="GP47" i="16"/>
  <c r="GQ47" i="16"/>
  <c r="GR47" i="16"/>
  <c r="GS47" i="16"/>
  <c r="GT47" i="16"/>
  <c r="GU47" i="16"/>
  <c r="GV47" i="16"/>
  <c r="GW47" i="16"/>
  <c r="GX47" i="16"/>
  <c r="GY47" i="16"/>
  <c r="GZ47" i="16"/>
  <c r="HA47" i="16"/>
  <c r="HB47" i="16"/>
  <c r="HC47" i="16"/>
  <c r="HD47" i="16"/>
  <c r="HE47" i="16"/>
  <c r="HF47" i="16"/>
  <c r="HG47" i="16"/>
  <c r="HH47" i="16"/>
  <c r="HI47" i="16"/>
  <c r="HJ47" i="16"/>
  <c r="HK47" i="16"/>
  <c r="HL47" i="16"/>
  <c r="HM47" i="16"/>
  <c r="HN47" i="16"/>
  <c r="HO47" i="16"/>
  <c r="HP47" i="16"/>
  <c r="HQ47" i="16"/>
  <c r="HR47" i="16"/>
  <c r="HS47" i="16"/>
  <c r="HT47" i="16"/>
  <c r="HU47" i="16"/>
  <c r="HV47" i="16"/>
  <c r="HW47" i="16"/>
  <c r="HX47" i="16"/>
  <c r="HY47" i="16"/>
  <c r="HZ47" i="16"/>
  <c r="IA47" i="16"/>
  <c r="IB47" i="16"/>
  <c r="IC47" i="16"/>
  <c r="ID47" i="16"/>
  <c r="IE47" i="16"/>
  <c r="IF47" i="16"/>
  <c r="IG47" i="16"/>
  <c r="IH47" i="16"/>
  <c r="II47" i="16"/>
  <c r="IJ47" i="16"/>
  <c r="IK47" i="16"/>
  <c r="IL47" i="16"/>
  <c r="P47" i="16"/>
  <c r="K71" i="17"/>
  <c r="L71" i="17"/>
  <c r="M71" i="17"/>
  <c r="N71" i="17"/>
  <c r="O71" i="17"/>
  <c r="P71" i="17"/>
  <c r="Q71" i="17"/>
  <c r="R71" i="17"/>
  <c r="S71" i="17"/>
  <c r="T71" i="17"/>
  <c r="U71" i="17"/>
  <c r="V71" i="17"/>
  <c r="W71" i="17"/>
  <c r="X71" i="17"/>
  <c r="Y71" i="17"/>
  <c r="Z71" i="17"/>
  <c r="AA71" i="17"/>
  <c r="AB71" i="17"/>
  <c r="AC71" i="17"/>
  <c r="AD71" i="17"/>
  <c r="AE71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R71" i="17"/>
  <c r="AS71" i="17"/>
  <c r="AT71" i="17"/>
  <c r="AU71" i="17"/>
  <c r="AV71" i="17"/>
  <c r="AW71" i="17"/>
  <c r="AX71" i="17"/>
  <c r="AY71" i="17"/>
  <c r="AZ71" i="17"/>
  <c r="BA71" i="17"/>
  <c r="BB71" i="17"/>
  <c r="BC71" i="17"/>
  <c r="BD71" i="17"/>
  <c r="BE71" i="17"/>
  <c r="BF71" i="17"/>
  <c r="BG71" i="17"/>
  <c r="BH71" i="17"/>
  <c r="BI71" i="17"/>
  <c r="BJ71" i="17"/>
  <c r="BK71" i="17"/>
  <c r="BL71" i="17"/>
  <c r="BM71" i="17"/>
  <c r="BN71" i="17"/>
  <c r="BO71" i="17"/>
  <c r="BP71" i="17"/>
  <c r="BQ71" i="17"/>
  <c r="BR71" i="17"/>
  <c r="BS71" i="17"/>
  <c r="BT71" i="17"/>
  <c r="BU71" i="17"/>
  <c r="BV71" i="17"/>
  <c r="BW71" i="17"/>
  <c r="BX71" i="17"/>
  <c r="BY71" i="17"/>
  <c r="BZ71" i="17"/>
  <c r="CA71" i="17"/>
  <c r="CB71" i="17"/>
  <c r="CC71" i="17"/>
  <c r="CD71" i="17"/>
  <c r="CE71" i="17"/>
  <c r="CF71" i="17"/>
  <c r="CG71" i="17"/>
  <c r="CH71" i="17"/>
  <c r="CI71" i="17"/>
  <c r="CJ71" i="17"/>
  <c r="CK71" i="17"/>
  <c r="CL71" i="17"/>
  <c r="CM71" i="17"/>
  <c r="CN71" i="17"/>
  <c r="CO71" i="17"/>
  <c r="CP71" i="17"/>
  <c r="CQ71" i="17"/>
  <c r="CR71" i="17"/>
  <c r="CS71" i="17"/>
  <c r="CT71" i="17"/>
  <c r="CU71" i="17"/>
  <c r="CV71" i="17"/>
  <c r="CW71" i="17"/>
  <c r="CX71" i="17"/>
  <c r="CY71" i="17"/>
  <c r="CZ71" i="17"/>
  <c r="DA71" i="17"/>
  <c r="DB71" i="17"/>
  <c r="DC71" i="17"/>
  <c r="DD71" i="17"/>
  <c r="DE71" i="17"/>
  <c r="DF71" i="17"/>
  <c r="DG71" i="17"/>
  <c r="DH71" i="17"/>
  <c r="DI71" i="17"/>
  <c r="DJ71" i="17"/>
  <c r="DK71" i="17"/>
  <c r="DL71" i="17"/>
  <c r="DM71" i="17"/>
  <c r="DN71" i="17"/>
  <c r="DO71" i="17"/>
  <c r="DP71" i="17"/>
  <c r="DQ71" i="17"/>
  <c r="DR71" i="17"/>
  <c r="DS71" i="17"/>
  <c r="DT71" i="17"/>
  <c r="DU71" i="17"/>
  <c r="DV71" i="17"/>
  <c r="DW71" i="17"/>
  <c r="DX71" i="17"/>
  <c r="DY71" i="17"/>
  <c r="DZ71" i="17"/>
  <c r="EA71" i="17"/>
  <c r="EB71" i="17"/>
  <c r="EC71" i="17"/>
  <c r="ED71" i="17"/>
  <c r="EE71" i="17"/>
  <c r="EF71" i="17"/>
  <c r="EG71" i="17"/>
  <c r="EH71" i="17"/>
  <c r="EI71" i="17"/>
  <c r="EJ71" i="17"/>
  <c r="EK71" i="17"/>
  <c r="J71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  <c r="X70" i="17"/>
  <c r="Y70" i="17"/>
  <c r="Z70" i="17"/>
  <c r="AA70" i="17"/>
  <c r="AB70" i="17"/>
  <c r="AC70" i="17"/>
  <c r="AD70" i="17"/>
  <c r="AE70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R70" i="17"/>
  <c r="AS70" i="17"/>
  <c r="AT70" i="17"/>
  <c r="AU70" i="17"/>
  <c r="AV70" i="17"/>
  <c r="AW70" i="17"/>
  <c r="AX70" i="17"/>
  <c r="AY70" i="17"/>
  <c r="AZ70" i="17"/>
  <c r="BA70" i="17"/>
  <c r="BB70" i="17"/>
  <c r="BC70" i="17"/>
  <c r="BD70" i="17"/>
  <c r="BE70" i="17"/>
  <c r="BF70" i="17"/>
  <c r="BG70" i="17"/>
  <c r="BH70" i="17"/>
  <c r="BI70" i="17"/>
  <c r="BJ70" i="17"/>
  <c r="BK70" i="17"/>
  <c r="BL70" i="17"/>
  <c r="BM70" i="17"/>
  <c r="BN70" i="17"/>
  <c r="BO70" i="17"/>
  <c r="BP70" i="17"/>
  <c r="BQ70" i="17"/>
  <c r="BR70" i="17"/>
  <c r="BS70" i="17"/>
  <c r="BT70" i="17"/>
  <c r="BU70" i="17"/>
  <c r="BV70" i="17"/>
  <c r="BW70" i="17"/>
  <c r="BX70" i="17"/>
  <c r="BY70" i="17"/>
  <c r="BZ70" i="17"/>
  <c r="CA70" i="17"/>
  <c r="CB70" i="17"/>
  <c r="CC70" i="17"/>
  <c r="CD70" i="17"/>
  <c r="CE70" i="17"/>
  <c r="CF70" i="17"/>
  <c r="CG70" i="17"/>
  <c r="CH70" i="17"/>
  <c r="CI70" i="17"/>
  <c r="CJ70" i="17"/>
  <c r="CK70" i="17"/>
  <c r="CL70" i="17"/>
  <c r="CM70" i="17"/>
  <c r="CN70" i="17"/>
  <c r="CO70" i="17"/>
  <c r="CP70" i="17"/>
  <c r="CQ70" i="17"/>
  <c r="CR70" i="17"/>
  <c r="CS70" i="17"/>
  <c r="CT70" i="17"/>
  <c r="CU70" i="17"/>
  <c r="CV70" i="17"/>
  <c r="CW70" i="17"/>
  <c r="CX70" i="17"/>
  <c r="CY70" i="17"/>
  <c r="CZ70" i="17"/>
  <c r="DA70" i="17"/>
  <c r="DB70" i="17"/>
  <c r="DC70" i="17"/>
  <c r="DD70" i="17"/>
  <c r="DE70" i="17"/>
  <c r="DF70" i="17"/>
  <c r="DG70" i="17"/>
  <c r="DH70" i="17"/>
  <c r="DI70" i="17"/>
  <c r="DJ70" i="17"/>
  <c r="DK70" i="17"/>
  <c r="DL70" i="17"/>
  <c r="DM70" i="17"/>
  <c r="DN70" i="17"/>
  <c r="DO70" i="17"/>
  <c r="DP70" i="17"/>
  <c r="DQ70" i="17"/>
  <c r="DR70" i="17"/>
  <c r="DS70" i="17"/>
  <c r="DT70" i="17"/>
  <c r="DU70" i="17"/>
  <c r="DV70" i="17"/>
  <c r="DW70" i="17"/>
  <c r="DX70" i="17"/>
  <c r="DY70" i="17"/>
  <c r="DZ70" i="17"/>
  <c r="EA70" i="17"/>
  <c r="EB70" i="17"/>
  <c r="EC70" i="17"/>
  <c r="ED70" i="17"/>
  <c r="EE70" i="17"/>
  <c r="EF70" i="17"/>
  <c r="EG70" i="17"/>
  <c r="EH70" i="17"/>
  <c r="EI70" i="17"/>
  <c r="EJ70" i="17"/>
  <c r="EK70" i="17"/>
  <c r="J70" i="17"/>
  <c r="AJ68" i="17"/>
  <c r="AK68" i="17"/>
  <c r="AM68" i="17"/>
  <c r="AN68" i="17"/>
  <c r="AP68" i="17"/>
  <c r="AQ68" i="17"/>
  <c r="BH68" i="17"/>
  <c r="BI68" i="17"/>
  <c r="BK68" i="17"/>
  <c r="BL68" i="17"/>
  <c r="BN68" i="17"/>
  <c r="BO68" i="17"/>
  <c r="BT68" i="17"/>
  <c r="BU68" i="17"/>
  <c r="BV68" i="17"/>
  <c r="BW68" i="17"/>
  <c r="BX68" i="17"/>
  <c r="BY68" i="17"/>
  <c r="BZ68" i="17"/>
  <c r="CA68" i="17"/>
  <c r="CB68" i="17"/>
  <c r="CC68" i="17"/>
  <c r="CD68" i="17"/>
  <c r="CF68" i="17"/>
  <c r="CG68" i="17"/>
  <c r="CH68" i="17"/>
  <c r="CI68" i="17"/>
  <c r="CJ68" i="17"/>
  <c r="CK68" i="17"/>
  <c r="CL68" i="17"/>
  <c r="CM68" i="17"/>
  <c r="CN68" i="17"/>
  <c r="DD68" i="17"/>
  <c r="DG68" i="17"/>
  <c r="DH68" i="17"/>
  <c r="DJ68" i="17"/>
  <c r="DK68" i="17"/>
  <c r="DM68" i="17"/>
  <c r="DN68" i="17"/>
  <c r="DP68" i="17"/>
  <c r="DQ68" i="17"/>
  <c r="DR68" i="17"/>
  <c r="DS68" i="17"/>
  <c r="DT68" i="17"/>
  <c r="DU68" i="17"/>
  <c r="DV68" i="17"/>
  <c r="DW68" i="17"/>
  <c r="DX68" i="17"/>
  <c r="DY68" i="17"/>
  <c r="DZ68" i="17"/>
  <c r="EA68" i="17"/>
  <c r="EB68" i="17"/>
  <c r="EC68" i="17"/>
  <c r="ED68" i="17"/>
  <c r="EE68" i="17"/>
  <c r="EF68" i="17"/>
  <c r="EG68" i="17"/>
  <c r="EH68" i="17"/>
  <c r="EI68" i="17"/>
  <c r="EJ68" i="17"/>
  <c r="EK68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X66" i="17"/>
  <c r="Y66" i="17"/>
  <c r="Z66" i="17"/>
  <c r="AA66" i="17"/>
  <c r="AB66" i="17"/>
  <c r="AC66" i="17"/>
  <c r="AD66" i="17"/>
  <c r="AE66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R66" i="17"/>
  <c r="AS66" i="17"/>
  <c r="AT66" i="17"/>
  <c r="AU66" i="17"/>
  <c r="AV66" i="17"/>
  <c r="AW66" i="17"/>
  <c r="AX66" i="17"/>
  <c r="AY66" i="17"/>
  <c r="AZ66" i="17"/>
  <c r="BA66" i="17"/>
  <c r="BB66" i="17"/>
  <c r="BC66" i="17"/>
  <c r="BD66" i="17"/>
  <c r="BE66" i="17"/>
  <c r="BF66" i="17"/>
  <c r="BG66" i="17"/>
  <c r="BH66" i="17"/>
  <c r="BI66" i="17"/>
  <c r="BJ66" i="17"/>
  <c r="BK66" i="17"/>
  <c r="BL66" i="17"/>
  <c r="BM66" i="17"/>
  <c r="BN66" i="17"/>
  <c r="BO66" i="17"/>
  <c r="BP66" i="17"/>
  <c r="BQ66" i="17"/>
  <c r="BR66" i="17"/>
  <c r="BS66" i="17"/>
  <c r="BT66" i="17"/>
  <c r="BU66" i="17"/>
  <c r="BV66" i="17"/>
  <c r="BW66" i="17"/>
  <c r="BX66" i="17"/>
  <c r="BY66" i="17"/>
  <c r="BZ66" i="17"/>
  <c r="CA66" i="17"/>
  <c r="CB66" i="17"/>
  <c r="CC66" i="17"/>
  <c r="CD66" i="17"/>
  <c r="CE66" i="17"/>
  <c r="CF66" i="17"/>
  <c r="CG66" i="17"/>
  <c r="CH66" i="17"/>
  <c r="CI66" i="17"/>
  <c r="CJ66" i="17"/>
  <c r="CK66" i="17"/>
  <c r="CL66" i="17"/>
  <c r="CM66" i="17"/>
  <c r="CN66" i="17"/>
  <c r="CO66" i="17"/>
  <c r="CP66" i="17"/>
  <c r="CQ66" i="17"/>
  <c r="CR66" i="17"/>
  <c r="CT66" i="17"/>
  <c r="CU66" i="17"/>
  <c r="CW66" i="17"/>
  <c r="CX66" i="17"/>
  <c r="CZ66" i="17"/>
  <c r="DA66" i="17"/>
  <c r="DC66" i="17"/>
  <c r="DD66" i="17"/>
  <c r="DF66" i="17"/>
  <c r="DG66" i="17"/>
  <c r="DH66" i="17"/>
  <c r="DI66" i="17"/>
  <c r="DJ66" i="17"/>
  <c r="DK66" i="17"/>
  <c r="DL66" i="17"/>
  <c r="DM66" i="17"/>
  <c r="DN66" i="17"/>
  <c r="DO66" i="17"/>
  <c r="DP66" i="17"/>
  <c r="DQ66" i="17"/>
  <c r="DR66" i="17"/>
  <c r="DS66" i="17"/>
  <c r="DT66" i="17"/>
  <c r="DU66" i="17"/>
  <c r="DV66" i="17"/>
  <c r="DW66" i="17"/>
  <c r="DX66" i="17"/>
  <c r="DY66" i="17"/>
  <c r="DZ66" i="17"/>
  <c r="EA66" i="17"/>
  <c r="EB66" i="17"/>
  <c r="EC66" i="17"/>
  <c r="ED66" i="17"/>
  <c r="EE66" i="17"/>
  <c r="EF66" i="17"/>
  <c r="EG66" i="17"/>
  <c r="EH66" i="17"/>
  <c r="EI66" i="17"/>
  <c r="EJ66" i="17"/>
  <c r="EK66" i="17"/>
  <c r="J66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AB65" i="17"/>
  <c r="AC65" i="17"/>
  <c r="AD65" i="17"/>
  <c r="AE65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R65" i="17"/>
  <c r="AS65" i="17"/>
  <c r="AT65" i="17"/>
  <c r="AU65" i="17"/>
  <c r="AV65" i="17"/>
  <c r="AW65" i="17"/>
  <c r="AX65" i="17"/>
  <c r="AY65" i="17"/>
  <c r="AZ65" i="17"/>
  <c r="BA65" i="17"/>
  <c r="BB65" i="17"/>
  <c r="BC65" i="17"/>
  <c r="BD65" i="17"/>
  <c r="BE65" i="17"/>
  <c r="BF65" i="17"/>
  <c r="BG65" i="17"/>
  <c r="BH65" i="17"/>
  <c r="BI65" i="17"/>
  <c r="BJ65" i="17"/>
  <c r="BK65" i="17"/>
  <c r="BL65" i="17"/>
  <c r="BM65" i="17"/>
  <c r="BN65" i="17"/>
  <c r="BO65" i="17"/>
  <c r="BP65" i="17"/>
  <c r="BQ65" i="17"/>
  <c r="BR65" i="17"/>
  <c r="BS65" i="17"/>
  <c r="BT65" i="17"/>
  <c r="BU65" i="17"/>
  <c r="BV65" i="17"/>
  <c r="BW65" i="17"/>
  <c r="BX65" i="17"/>
  <c r="BY65" i="17"/>
  <c r="BZ65" i="17"/>
  <c r="CA65" i="17"/>
  <c r="CB65" i="17"/>
  <c r="CC65" i="17"/>
  <c r="CD65" i="17"/>
  <c r="CE65" i="17"/>
  <c r="CF65" i="17"/>
  <c r="CG65" i="17"/>
  <c r="CH65" i="17"/>
  <c r="CI65" i="17"/>
  <c r="CJ65" i="17"/>
  <c r="CK65" i="17"/>
  <c r="CL65" i="17"/>
  <c r="CM65" i="17"/>
  <c r="CN65" i="17"/>
  <c r="CO65" i="17"/>
  <c r="CP65" i="17"/>
  <c r="CQ65" i="17"/>
  <c r="CR65" i="17"/>
  <c r="CT65" i="17"/>
  <c r="CU65" i="17"/>
  <c r="CW65" i="17"/>
  <c r="CX65" i="17"/>
  <c r="CZ65" i="17"/>
  <c r="DA65" i="17"/>
  <c r="DC65" i="17"/>
  <c r="DD65" i="17"/>
  <c r="DF65" i="17"/>
  <c r="DG65" i="17"/>
  <c r="DH65" i="17"/>
  <c r="DI65" i="17"/>
  <c r="DJ65" i="17"/>
  <c r="DK65" i="17"/>
  <c r="DL65" i="17"/>
  <c r="DM65" i="17"/>
  <c r="DN65" i="17"/>
  <c r="DO65" i="17"/>
  <c r="DP65" i="17"/>
  <c r="DQ65" i="17"/>
  <c r="DR65" i="17"/>
  <c r="DS65" i="17"/>
  <c r="DT65" i="17"/>
  <c r="DU65" i="17"/>
  <c r="DV65" i="17"/>
  <c r="DW65" i="17"/>
  <c r="DX65" i="17"/>
  <c r="DY65" i="17"/>
  <c r="DZ65" i="17"/>
  <c r="EA65" i="17"/>
  <c r="EB65" i="17"/>
  <c r="EC65" i="17"/>
  <c r="ED65" i="17"/>
  <c r="EE65" i="17"/>
  <c r="EF65" i="17"/>
  <c r="EG65" i="17"/>
  <c r="EH65" i="17"/>
  <c r="EI65" i="17"/>
  <c r="EJ65" i="17"/>
  <c r="EK65" i="17"/>
  <c r="J65" i="17"/>
  <c r="E5" i="18" l="1"/>
  <c r="E6" i="18"/>
  <c r="CK29" i="4" l="1"/>
  <c r="E7" i="18" l="1"/>
  <c r="E8" i="18"/>
  <c r="E9" i="18" l="1"/>
  <c r="E11" i="18"/>
  <c r="E10" i="18"/>
  <c r="E12" i="18"/>
  <c r="ER26" i="15" l="1"/>
  <c r="ER54" i="15"/>
  <c r="ER27" i="15"/>
  <c r="ES27" i="15" s="1"/>
  <c r="GK8" i="21"/>
  <c r="IP36" i="16" l="1"/>
  <c r="IP35" i="16"/>
  <c r="IP34" i="16"/>
  <c r="IP33" i="16"/>
  <c r="IP32" i="16"/>
  <c r="IP31" i="16"/>
  <c r="IP30" i="16"/>
  <c r="IP29" i="16"/>
  <c r="IP27" i="16"/>
  <c r="IP25" i="16"/>
  <c r="IP24" i="16"/>
  <c r="IP23" i="16"/>
  <c r="IP22" i="16"/>
  <c r="IP21" i="16"/>
  <c r="IP20" i="16"/>
  <c r="IP19" i="16"/>
  <c r="IP18" i="16"/>
  <c r="IP17" i="16"/>
  <c r="IP16" i="16"/>
  <c r="IP15" i="16"/>
  <c r="IP14" i="16"/>
  <c r="IP13" i="16"/>
  <c r="IP12" i="16"/>
  <c r="IP11" i="16"/>
  <c r="IP10" i="16"/>
  <c r="IP9" i="16"/>
  <c r="IP8" i="16"/>
  <c r="IP7" i="16"/>
  <c r="IP6" i="16"/>
  <c r="IP5" i="16"/>
  <c r="IP4" i="16"/>
  <c r="IQ33" i="16"/>
  <c r="IQ30" i="16"/>
  <c r="IQ27" i="16"/>
  <c r="IQ25" i="16"/>
  <c r="IQ24" i="16"/>
  <c r="IQ23" i="16"/>
  <c r="IQ22" i="16"/>
  <c r="IQ21" i="16"/>
  <c r="IQ20" i="16"/>
  <c r="IQ19" i="16"/>
  <c r="IQ18" i="16"/>
  <c r="IQ17" i="16"/>
  <c r="IQ16" i="16"/>
  <c r="IQ14" i="16"/>
  <c r="IQ13" i="16"/>
  <c r="IQ12" i="16"/>
  <c r="IQ11" i="16"/>
  <c r="IQ10" i="16"/>
  <c r="IQ9" i="16"/>
  <c r="IQ8" i="16"/>
  <c r="IQ7" i="16"/>
  <c r="IQ6" i="16"/>
  <c r="IQ5" i="16"/>
  <c r="IQ4" i="16"/>
  <c r="EO7" i="17"/>
  <c r="EP7" i="17"/>
  <c r="EP60" i="17"/>
  <c r="EP59" i="17"/>
  <c r="EP58" i="17"/>
  <c r="EP56" i="17"/>
  <c r="EP55" i="17"/>
  <c r="EP54" i="17"/>
  <c r="EP51" i="17"/>
  <c r="EP50" i="17"/>
  <c r="EP49" i="17"/>
  <c r="EP48" i="17"/>
  <c r="EP47" i="17"/>
  <c r="EP46" i="17"/>
  <c r="EP45" i="17"/>
  <c r="EP44" i="17"/>
  <c r="EP43" i="17"/>
  <c r="EP42" i="17"/>
  <c r="EP41" i="17"/>
  <c r="EP40" i="17"/>
  <c r="EP39" i="17"/>
  <c r="EP38" i="17"/>
  <c r="EP37" i="17"/>
  <c r="EP36" i="17"/>
  <c r="EP35" i="17"/>
  <c r="EP34" i="17"/>
  <c r="EP32" i="17"/>
  <c r="EP31" i="17"/>
  <c r="EP30" i="17"/>
  <c r="EP29" i="17"/>
  <c r="EP28" i="17"/>
  <c r="EP26" i="17"/>
  <c r="EP25" i="17"/>
  <c r="EP24" i="17"/>
  <c r="EP22" i="17"/>
  <c r="EP21" i="17"/>
  <c r="EP19" i="17"/>
  <c r="EP18" i="17"/>
  <c r="EP17" i="17"/>
  <c r="EP16" i="17"/>
  <c r="EP15" i="17"/>
  <c r="EP14" i="17"/>
  <c r="EP13" i="17"/>
  <c r="EP12" i="17"/>
  <c r="EP11" i="17"/>
  <c r="EP10" i="17"/>
  <c r="EP9" i="17"/>
  <c r="EP8" i="17"/>
  <c r="EP6" i="17"/>
  <c r="EO61" i="17"/>
  <c r="EO60" i="17"/>
  <c r="EO59" i="17"/>
  <c r="EO58" i="17"/>
  <c r="EO57" i="17"/>
  <c r="EO56" i="17"/>
  <c r="EO55" i="17"/>
  <c r="EO54" i="17"/>
  <c r="EO53" i="17"/>
  <c r="EO51" i="17"/>
  <c r="EO50" i="17"/>
  <c r="EO49" i="17"/>
  <c r="EO48" i="17"/>
  <c r="EO47" i="17"/>
  <c r="EO46" i="17"/>
  <c r="EO45" i="17"/>
  <c r="EO44" i="17"/>
  <c r="EO43" i="17"/>
  <c r="EO42" i="17"/>
  <c r="EO41" i="17"/>
  <c r="EO40" i="17"/>
  <c r="EO39" i="17"/>
  <c r="EO38" i="17"/>
  <c r="EO37" i="17"/>
  <c r="EO36" i="17"/>
  <c r="EO35" i="17"/>
  <c r="EO34" i="17"/>
  <c r="EO33" i="17"/>
  <c r="EO32" i="17"/>
  <c r="EO31" i="17"/>
  <c r="EO30" i="17"/>
  <c r="EO26" i="17"/>
  <c r="EO25" i="17"/>
  <c r="EO24" i="17"/>
  <c r="EO23" i="17"/>
  <c r="EO22" i="17"/>
  <c r="EO21" i="17"/>
  <c r="EO19" i="17"/>
  <c r="EO18" i="17"/>
  <c r="EO17" i="17"/>
  <c r="EO16" i="17"/>
  <c r="EO15" i="17"/>
  <c r="EO14" i="17"/>
  <c r="EO13" i="17"/>
  <c r="EO12" i="17"/>
  <c r="EO11" i="17"/>
  <c r="EO10" i="17"/>
  <c r="EO9" i="17"/>
  <c r="EO8" i="17"/>
  <c r="CJ16" i="4" l="1"/>
  <c r="HF21" i="21" l="1"/>
  <c r="HF20" i="21"/>
  <c r="F8" i="5" l="1"/>
  <c r="E8" i="5"/>
  <c r="F10" i="5"/>
  <c r="E10" i="5"/>
  <c r="ET52" i="15"/>
  <c r="ET50" i="15"/>
  <c r="ET49" i="15"/>
  <c r="ET48" i="15"/>
  <c r="ER47" i="15"/>
  <c r="ET47" i="15" s="1"/>
  <c r="ET46" i="15"/>
  <c r="ET45" i="15"/>
  <c r="ET44" i="15"/>
  <c r="ET43" i="15"/>
  <c r="ER42" i="15"/>
  <c r="ET42" i="15" s="1"/>
  <c r="ET39" i="15"/>
  <c r="ET38" i="15"/>
  <c r="ET37" i="15"/>
  <c r="ER36" i="15"/>
  <c r="ET36" i="15" s="1"/>
  <c r="ET31" i="15"/>
  <c r="ET29" i="15"/>
  <c r="ET28" i="15"/>
  <c r="ET27" i="15"/>
  <c r="ES26" i="15"/>
  <c r="ET24" i="15"/>
  <c r="ET23" i="15"/>
  <c r="ER22" i="15"/>
  <c r="ET22" i="15" s="1"/>
  <c r="ET21" i="15"/>
  <c r="ET20" i="15"/>
  <c r="ET19" i="15"/>
  <c r="ET18" i="15"/>
  <c r="ET17" i="15"/>
  <c r="ET16" i="15"/>
  <c r="ER15" i="15"/>
  <c r="ET15" i="15" s="1"/>
  <c r="ET14" i="15"/>
  <c r="ET13" i="15"/>
  <c r="ET12" i="15"/>
  <c r="ET11" i="15"/>
  <c r="ET10" i="15"/>
  <c r="ET9" i="15"/>
  <c r="ET8" i="15"/>
  <c r="ER7" i="15"/>
  <c r="ET7" i="15" s="1"/>
  <c r="HF32" i="21"/>
  <c r="HF26" i="21"/>
  <c r="HF19" i="21"/>
  <c r="HF33" i="21"/>
  <c r="HH30" i="21"/>
  <c r="HH29" i="21"/>
  <c r="HH28" i="21"/>
  <c r="HH27" i="21"/>
  <c r="HH23" i="21"/>
  <c r="HF34" i="21"/>
  <c r="HH12" i="21"/>
  <c r="HG12" i="21"/>
  <c r="HH11" i="21"/>
  <c r="HG11" i="21"/>
  <c r="HH10" i="21"/>
  <c r="HG10" i="21"/>
  <c r="HH9" i="21"/>
  <c r="HG9" i="21"/>
  <c r="HF8" i="21"/>
  <c r="HH8" i="21" s="1"/>
  <c r="HH7" i="21"/>
  <c r="HG7" i="21"/>
  <c r="HH6" i="21"/>
  <c r="HG6" i="21"/>
  <c r="HH5" i="21"/>
  <c r="HG5" i="21"/>
  <c r="HF4" i="21"/>
  <c r="HG4" i="21" s="1"/>
  <c r="IO37" i="16"/>
  <c r="IO15" i="16"/>
  <c r="IO14" i="16"/>
  <c r="IO10" i="16"/>
  <c r="IO7" i="16"/>
  <c r="IO4" i="16"/>
  <c r="EN55" i="17"/>
  <c r="EN46" i="17"/>
  <c r="EN29" i="17"/>
  <c r="EN17" i="17"/>
  <c r="EN7" i="17"/>
  <c r="ES28" i="15" l="1"/>
  <c r="IO29" i="16"/>
  <c r="EN6" i="17"/>
  <c r="ET26" i="15"/>
  <c r="ES31" i="15"/>
  <c r="ER6" i="15"/>
  <c r="ET6" i="15" s="1"/>
  <c r="ER5" i="15"/>
  <c r="ES6" i="15" s="1"/>
  <c r="ER35" i="15"/>
  <c r="ER41" i="15"/>
  <c r="ES42" i="15" s="1"/>
  <c r="ES29" i="15"/>
  <c r="ER34" i="15"/>
  <c r="HF22" i="21" s="1"/>
  <c r="HF35" i="21" s="1"/>
  <c r="HG8" i="21"/>
  <c r="HF13" i="21"/>
  <c r="IO13" i="16"/>
  <c r="EO6" i="17"/>
  <c r="EN28" i="17"/>
  <c r="EO29" i="17"/>
  <c r="E13" i="18"/>
  <c r="HF24" i="21" l="1"/>
  <c r="HF36" i="21" s="1"/>
  <c r="IO32" i="16"/>
  <c r="ER55" i="15"/>
  <c r="ET55" i="15" s="1"/>
  <c r="ES15" i="15"/>
  <c r="ET35" i="15"/>
  <c r="ES35" i="15"/>
  <c r="ES39" i="15"/>
  <c r="ES37" i="15"/>
  <c r="ES34" i="15"/>
  <c r="ES38" i="15"/>
  <c r="ET34" i="15"/>
  <c r="ES45" i="15"/>
  <c r="ES43" i="15"/>
  <c r="ET41" i="15"/>
  <c r="ES50" i="15"/>
  <c r="ES48" i="15"/>
  <c r="ES41" i="15"/>
  <c r="ES46" i="15"/>
  <c r="ES44" i="15"/>
  <c r="ES49" i="15"/>
  <c r="ES47" i="15"/>
  <c r="ES36" i="15"/>
  <c r="ES20" i="15"/>
  <c r="ES18" i="15"/>
  <c r="ES16" i="15"/>
  <c r="ET5" i="15"/>
  <c r="ES23" i="15"/>
  <c r="ES14" i="15"/>
  <c r="ES12" i="15"/>
  <c r="ES10" i="15"/>
  <c r="ES8" i="15"/>
  <c r="ES5" i="15"/>
  <c r="ES21" i="15"/>
  <c r="ES19" i="15"/>
  <c r="ES17" i="15"/>
  <c r="ES24" i="15"/>
  <c r="ES22" i="15"/>
  <c r="ES13" i="15"/>
  <c r="ES11" i="15"/>
  <c r="ES9" i="15"/>
  <c r="ES7" i="15"/>
  <c r="HG13" i="21"/>
  <c r="IO40" i="16"/>
  <c r="EO28" i="17"/>
  <c r="E14" i="18"/>
  <c r="E15" i="18"/>
  <c r="CK51" i="4"/>
  <c r="CK49" i="4"/>
  <c r="CK47" i="4"/>
  <c r="CK45" i="4"/>
  <c r="CK42" i="4"/>
  <c r="CK40" i="4"/>
  <c r="CK38" i="4"/>
  <c r="CK36" i="4"/>
  <c r="CK33" i="4"/>
  <c r="CK31" i="4"/>
  <c r="CK5" i="4"/>
  <c r="CK27" i="4"/>
  <c r="CK8" i="4"/>
  <c r="CK4" i="4"/>
  <c r="IO35" i="16" l="1"/>
  <c r="IO39" i="16"/>
  <c r="IP39" i="16" s="1"/>
  <c r="HF17" i="21"/>
  <c r="HF14" i="21" s="1"/>
  <c r="ES52" i="15"/>
  <c r="ES55" i="15"/>
  <c r="ES54" i="15"/>
  <c r="ET54" i="15"/>
  <c r="IP40" i="16"/>
  <c r="E19" i="18"/>
  <c r="E18" i="18"/>
  <c r="E17" i="18"/>
  <c r="E16" i="18"/>
  <c r="E20" i="18"/>
  <c r="IO36" i="16" l="1"/>
  <c r="CJ29" i="4"/>
  <c r="E22" i="18" l="1"/>
  <c r="E21" i="18"/>
  <c r="E23" i="18" l="1"/>
  <c r="CJ47" i="4"/>
  <c r="CJ42" i="4" l="1"/>
  <c r="CJ51" i="4"/>
  <c r="CJ49" i="4"/>
  <c r="CJ45" i="4"/>
  <c r="CJ40" i="4"/>
  <c r="CJ38" i="4"/>
  <c r="CJ36" i="4"/>
  <c r="CJ33" i="4"/>
  <c r="CJ31" i="4"/>
  <c r="CJ27" i="4"/>
  <c r="CJ8" i="4"/>
  <c r="CJ4" i="4"/>
  <c r="E24" i="18"/>
  <c r="CJ5" i="4" l="1"/>
  <c r="IK36" i="16"/>
  <c r="IK33" i="16"/>
  <c r="IK30" i="16"/>
  <c r="IK27" i="16"/>
  <c r="IK25" i="16"/>
  <c r="IK24" i="16"/>
  <c r="IK23" i="16"/>
  <c r="IK22" i="16"/>
  <c r="IK21" i="16"/>
  <c r="IK20" i="16"/>
  <c r="IK19" i="16"/>
  <c r="IK18" i="16"/>
  <c r="IK17" i="16"/>
  <c r="IK16" i="16"/>
  <c r="IK14" i="16"/>
  <c r="IK13" i="16"/>
  <c r="IK12" i="16"/>
  <c r="IK11" i="16"/>
  <c r="IK10" i="16"/>
  <c r="IK9" i="16"/>
  <c r="IK8" i="16"/>
  <c r="IK7" i="16"/>
  <c r="IK6" i="16"/>
  <c r="IK5" i="16"/>
  <c r="IK4" i="16"/>
  <c r="IJ36" i="16"/>
  <c r="IJ34" i="16"/>
  <c r="IJ33" i="16"/>
  <c r="IJ31" i="16"/>
  <c r="IJ30" i="16"/>
  <c r="IJ28" i="16"/>
  <c r="IJ27" i="16"/>
  <c r="IJ26" i="16"/>
  <c r="IJ25" i="16"/>
  <c r="IJ24" i="16"/>
  <c r="IJ23" i="16"/>
  <c r="IJ22" i="16"/>
  <c r="IJ21" i="16"/>
  <c r="IJ20" i="16"/>
  <c r="IJ19" i="16"/>
  <c r="IJ18" i="16"/>
  <c r="IJ17" i="16"/>
  <c r="IJ16" i="16"/>
  <c r="IJ14" i="16"/>
  <c r="IJ13" i="16"/>
  <c r="IJ12" i="16"/>
  <c r="IJ11" i="16"/>
  <c r="IJ10" i="16"/>
  <c r="IJ9" i="16"/>
  <c r="IJ8" i="16"/>
  <c r="IJ7" i="16"/>
  <c r="IJ6" i="16"/>
  <c r="IJ5" i="16"/>
  <c r="IJ4" i="16"/>
  <c r="IN36" i="16"/>
  <c r="IN33" i="16"/>
  <c r="IN30" i="16"/>
  <c r="IN27" i="16"/>
  <c r="IN25" i="16"/>
  <c r="IN24" i="16"/>
  <c r="IN23" i="16"/>
  <c r="IN22" i="16"/>
  <c r="IN21" i="16"/>
  <c r="IN20" i="16"/>
  <c r="IN19" i="16"/>
  <c r="IN18" i="16"/>
  <c r="IN17" i="16"/>
  <c r="IN16" i="16"/>
  <c r="IN14" i="16"/>
  <c r="IN13" i="16"/>
  <c r="IN12" i="16"/>
  <c r="IN11" i="16"/>
  <c r="IN10" i="16"/>
  <c r="IN9" i="16"/>
  <c r="IN8" i="16"/>
  <c r="IN7" i="16"/>
  <c r="IN6" i="16"/>
  <c r="IN5" i="16"/>
  <c r="IN4" i="16"/>
  <c r="IM36" i="16"/>
  <c r="IM34" i="16"/>
  <c r="IM33" i="16"/>
  <c r="IM31" i="16"/>
  <c r="IM30" i="16"/>
  <c r="IM28" i="16"/>
  <c r="IM27" i="16"/>
  <c r="IM26" i="16"/>
  <c r="IM25" i="16"/>
  <c r="IM24" i="16"/>
  <c r="IM23" i="16"/>
  <c r="IM22" i="16"/>
  <c r="IM21" i="16"/>
  <c r="IM20" i="16"/>
  <c r="IM19" i="16"/>
  <c r="IM18" i="16"/>
  <c r="IM17" i="16"/>
  <c r="IM16" i="16"/>
  <c r="IM14" i="16"/>
  <c r="IM13" i="16"/>
  <c r="IM12" i="16"/>
  <c r="IM11" i="16"/>
  <c r="IM10" i="16"/>
  <c r="IM9" i="16"/>
  <c r="IM8" i="16"/>
  <c r="IM7" i="16"/>
  <c r="IM6" i="16"/>
  <c r="IM5" i="16"/>
  <c r="IM4" i="16"/>
  <c r="HB29" i="21"/>
  <c r="HB28" i="21"/>
  <c r="HB27" i="21"/>
  <c r="HB23" i="21"/>
  <c r="HB12" i="21"/>
  <c r="HB11" i="21"/>
  <c r="HB10" i="21"/>
  <c r="HB9" i="21"/>
  <c r="HB8" i="21"/>
  <c r="HB7" i="21"/>
  <c r="HB6" i="21"/>
  <c r="HB5" i="21"/>
  <c r="HA13" i="21"/>
  <c r="HA12" i="21"/>
  <c r="HA11" i="21"/>
  <c r="HA10" i="21"/>
  <c r="HA9" i="21"/>
  <c r="HA8" i="21"/>
  <c r="HA7" i="21"/>
  <c r="HA6" i="21"/>
  <c r="HA5" i="21"/>
  <c r="HA4" i="21"/>
  <c r="GF12" i="21"/>
  <c r="GF11" i="21"/>
  <c r="GF10" i="21"/>
  <c r="GF9" i="21"/>
  <c r="GF8" i="21"/>
  <c r="GF7" i="21"/>
  <c r="GF6" i="21"/>
  <c r="GF5" i="21"/>
  <c r="HE30" i="21"/>
  <c r="HE29" i="21"/>
  <c r="HE28" i="21"/>
  <c r="HE27" i="21"/>
  <c r="HE23" i="21"/>
  <c r="HD5" i="21"/>
  <c r="EQ55" i="15" l="1"/>
  <c r="EQ54" i="15"/>
  <c r="EQ52" i="15"/>
  <c r="EQ50" i="15"/>
  <c r="EQ49" i="15"/>
  <c r="EQ48" i="15"/>
  <c r="EQ47" i="15"/>
  <c r="EQ46" i="15"/>
  <c r="EQ45" i="15"/>
  <c r="EQ44" i="15"/>
  <c r="EQ43" i="15"/>
  <c r="EQ42" i="15"/>
  <c r="EQ41" i="15"/>
  <c r="EQ39" i="15"/>
  <c r="EQ38" i="15"/>
  <c r="EQ37" i="15"/>
  <c r="EQ36" i="15"/>
  <c r="EQ35" i="15"/>
  <c r="EQ34" i="15"/>
  <c r="EQ31" i="15"/>
  <c r="EQ29" i="15"/>
  <c r="EQ28" i="15"/>
  <c r="EQ27" i="15"/>
  <c r="EQ26" i="15"/>
  <c r="EQ24" i="15"/>
  <c r="EQ23" i="15"/>
  <c r="EQ22" i="15"/>
  <c r="EQ21" i="15"/>
  <c r="EQ20" i="15"/>
  <c r="EQ19" i="15"/>
  <c r="EQ18" i="15"/>
  <c r="EQ17" i="15"/>
  <c r="EQ16" i="15"/>
  <c r="EQ15" i="15"/>
  <c r="EQ14" i="15"/>
  <c r="EQ13" i="15"/>
  <c r="EQ12" i="15"/>
  <c r="EQ11" i="15"/>
  <c r="EQ10" i="15"/>
  <c r="EQ9" i="15"/>
  <c r="EQ8" i="15"/>
  <c r="EQ7" i="15"/>
  <c r="EQ6" i="15"/>
  <c r="EQ5" i="15"/>
  <c r="EP50" i="15"/>
  <c r="EP49" i="15"/>
  <c r="EP48" i="15"/>
  <c r="EP47" i="15"/>
  <c r="EP46" i="15"/>
  <c r="EP45" i="15"/>
  <c r="EP44" i="15"/>
  <c r="EP43" i="15"/>
  <c r="EP42" i="15"/>
  <c r="EP41" i="15"/>
  <c r="EP39" i="15"/>
  <c r="EP38" i="15"/>
  <c r="EP37" i="15"/>
  <c r="EP36" i="15"/>
  <c r="EP35" i="15"/>
  <c r="EP31" i="15"/>
  <c r="EP29" i="15"/>
  <c r="EP28" i="15"/>
  <c r="EP27" i="15"/>
  <c r="EP26" i="15"/>
  <c r="EP24" i="15"/>
  <c r="EP23" i="15"/>
  <c r="EP22" i="15"/>
  <c r="EP21" i="15"/>
  <c r="EP20" i="15"/>
  <c r="EP19" i="15"/>
  <c r="EP18" i="15"/>
  <c r="EP17" i="15"/>
  <c r="EP16" i="15"/>
  <c r="EP15" i="15"/>
  <c r="EP14" i="15"/>
  <c r="EP13" i="15"/>
  <c r="EP12" i="15"/>
  <c r="EP11" i="15"/>
  <c r="EP10" i="15"/>
  <c r="EP9" i="15"/>
  <c r="EP8" i="15"/>
  <c r="EP7" i="15"/>
  <c r="EP6" i="15"/>
  <c r="EP5" i="15"/>
  <c r="EM60" i="17"/>
  <c r="EM59" i="17"/>
  <c r="EM58" i="17"/>
  <c r="EM56" i="17"/>
  <c r="EM54" i="17"/>
  <c r="EM51" i="17"/>
  <c r="EM50" i="17"/>
  <c r="EM49" i="17"/>
  <c r="EM48" i="17"/>
  <c r="EM47" i="17"/>
  <c r="EM46" i="17"/>
  <c r="EM45" i="17"/>
  <c r="EM44" i="17"/>
  <c r="EM43" i="17"/>
  <c r="EM42" i="17"/>
  <c r="EM41" i="17"/>
  <c r="EM40" i="17"/>
  <c r="EM39" i="17"/>
  <c r="EM38" i="17"/>
  <c r="EM37" i="17"/>
  <c r="EM36" i="17"/>
  <c r="EM35" i="17"/>
  <c r="EM34" i="17"/>
  <c r="EM32" i="17"/>
  <c r="EM31" i="17"/>
  <c r="EM30" i="17"/>
  <c r="EM26" i="17"/>
  <c r="EM25" i="17"/>
  <c r="EM24" i="17"/>
  <c r="EM22" i="17"/>
  <c r="EM21" i="17"/>
  <c r="EM19" i="17"/>
  <c r="EM18" i="17"/>
  <c r="EM17" i="17"/>
  <c r="EM16" i="17"/>
  <c r="EM15" i="17"/>
  <c r="EM14" i="17"/>
  <c r="EM13" i="17"/>
  <c r="EM12" i="17"/>
  <c r="EM11" i="17"/>
  <c r="EM10" i="17"/>
  <c r="EM9" i="17"/>
  <c r="EM8" i="17"/>
  <c r="CB13" i="4" l="1"/>
  <c r="CI16" i="4" l="1"/>
  <c r="CH16" i="4"/>
  <c r="GZ22" i="21" l="1"/>
  <c r="GZ21" i="21"/>
  <c r="GZ20" i="21"/>
  <c r="GZ8" i="21" l="1"/>
  <c r="HQ4" i="16" l="1"/>
  <c r="HQ7" i="16"/>
  <c r="HQ10" i="16"/>
  <c r="HQ13" i="16" s="1"/>
  <c r="HQ14" i="16"/>
  <c r="IL15" i="16"/>
  <c r="IL29" i="16" s="1"/>
  <c r="II14" i="16"/>
  <c r="IL14" i="16"/>
  <c r="IL13" i="16"/>
  <c r="IL4" i="16"/>
  <c r="IL10" i="16"/>
  <c r="IL7" i="16"/>
  <c r="IL32" i="16" l="1"/>
  <c r="IN29" i="16"/>
  <c r="IM29" i="16"/>
  <c r="IN15" i="16"/>
  <c r="IM15" i="16"/>
  <c r="E481" i="18"/>
  <c r="E478" i="18"/>
  <c r="E474" i="18"/>
  <c r="E473" i="18"/>
  <c r="E466" i="18"/>
  <c r="E464" i="18"/>
  <c r="E462" i="18"/>
  <c r="F482" i="18"/>
  <c r="E482" i="18"/>
  <c r="D482" i="18"/>
  <c r="F481" i="18"/>
  <c r="D481" i="18"/>
  <c r="F480" i="18"/>
  <c r="E480" i="18"/>
  <c r="D480" i="18"/>
  <c r="F479" i="18"/>
  <c r="E479" i="18"/>
  <c r="D479" i="18"/>
  <c r="F478" i="18"/>
  <c r="D478" i="18"/>
  <c r="F477" i="18"/>
  <c r="E477" i="18"/>
  <c r="D477" i="18"/>
  <c r="F476" i="18"/>
  <c r="E476" i="18"/>
  <c r="D476" i="18"/>
  <c r="F475" i="18"/>
  <c r="E475" i="18"/>
  <c r="D475" i="18"/>
  <c r="F474" i="18"/>
  <c r="D474" i="18"/>
  <c r="F473" i="18"/>
  <c r="D473" i="18"/>
  <c r="F472" i="18"/>
  <c r="E472" i="18"/>
  <c r="D472" i="18"/>
  <c r="F471" i="18"/>
  <c r="E471" i="18"/>
  <c r="D471" i="18"/>
  <c r="F470" i="18"/>
  <c r="E470" i="18"/>
  <c r="D470" i="18"/>
  <c r="F469" i="18"/>
  <c r="E469" i="18"/>
  <c r="D469" i="18"/>
  <c r="F468" i="18"/>
  <c r="E468" i="18"/>
  <c r="D468" i="18"/>
  <c r="F467" i="18"/>
  <c r="E467" i="18"/>
  <c r="D467" i="18"/>
  <c r="F466" i="18"/>
  <c r="D466" i="18"/>
  <c r="F465" i="18"/>
  <c r="E465" i="18"/>
  <c r="D465" i="18"/>
  <c r="F464" i="18"/>
  <c r="D464" i="18"/>
  <c r="F463" i="18"/>
  <c r="E463" i="18"/>
  <c r="D463" i="18"/>
  <c r="F462" i="18"/>
  <c r="D462" i="18"/>
  <c r="F461" i="18"/>
  <c r="E461" i="18"/>
  <c r="D461" i="18"/>
  <c r="F460" i="18"/>
  <c r="E460" i="18"/>
  <c r="D460" i="18"/>
  <c r="F459" i="18"/>
  <c r="E459" i="18"/>
  <c r="D459" i="18"/>
  <c r="F458" i="18"/>
  <c r="E458" i="18"/>
  <c r="D458" i="18"/>
  <c r="F457" i="18"/>
  <c r="E457" i="18"/>
  <c r="D457" i="18"/>
  <c r="F456" i="18"/>
  <c r="E456" i="18"/>
  <c r="D456" i="18"/>
  <c r="D483" i="18" l="1"/>
  <c r="F483" i="18"/>
  <c r="IL35" i="16"/>
  <c r="IM32" i="16"/>
  <c r="IN32" i="16"/>
  <c r="E483" i="18"/>
  <c r="CI48" i="4"/>
  <c r="CI49" i="4"/>
  <c r="CH49" i="4"/>
  <c r="CI51" i="4"/>
  <c r="CH51" i="4"/>
  <c r="CI42" i="4"/>
  <c r="CH42" i="4"/>
  <c r="CH40" i="4"/>
  <c r="CI39" i="4"/>
  <c r="CI40" i="4" s="1"/>
  <c r="CI33" i="4"/>
  <c r="CH33" i="4"/>
  <c r="CH31" i="4"/>
  <c r="CI31" i="4" s="1"/>
  <c r="CI30" i="4"/>
  <c r="CH8" i="4"/>
  <c r="CI15" i="4"/>
  <c r="CI14" i="4"/>
  <c r="CI12" i="4"/>
  <c r="CI10" i="4"/>
  <c r="CI9" i="4"/>
  <c r="EO47" i="15"/>
  <c r="EO42" i="15"/>
  <c r="EO36" i="15"/>
  <c r="EO27" i="15"/>
  <c r="EO26" i="15"/>
  <c r="EO22" i="15"/>
  <c r="EO15" i="15"/>
  <c r="EO7" i="15"/>
  <c r="HC32" i="21"/>
  <c r="GZ32" i="21"/>
  <c r="HC30" i="21"/>
  <c r="HB30" i="21"/>
  <c r="HC29" i="21"/>
  <c r="HC28" i="21"/>
  <c r="HC27" i="21"/>
  <c r="HC26" i="21"/>
  <c r="GZ26" i="21"/>
  <c r="HC23" i="21"/>
  <c r="HC19" i="21"/>
  <c r="GZ19" i="21"/>
  <c r="GZ16" i="21"/>
  <c r="GZ4" i="21"/>
  <c r="IL31" i="16"/>
  <c r="IL28" i="16"/>
  <c r="IL26" i="16"/>
  <c r="IL37" i="16"/>
  <c r="IL24" i="16"/>
  <c r="IL23" i="16"/>
  <c r="IL20" i="16"/>
  <c r="IL18" i="16"/>
  <c r="II15" i="16"/>
  <c r="IL12" i="16"/>
  <c r="IL11" i="16"/>
  <c r="II10" i="16"/>
  <c r="II7" i="16"/>
  <c r="II4" i="16"/>
  <c r="EK55" i="17"/>
  <c r="EM55" i="17" s="1"/>
  <c r="EK46" i="17"/>
  <c r="EK29" i="17"/>
  <c r="EM29" i="17" s="1"/>
  <c r="EK17" i="17"/>
  <c r="EK7" i="17"/>
  <c r="IN35" i="16" l="1"/>
  <c r="IM35" i="16"/>
  <c r="IK15" i="16"/>
  <c r="IJ15" i="16"/>
  <c r="GZ13" i="21"/>
  <c r="EO34" i="15"/>
  <c r="EP34" i="15"/>
  <c r="EO6" i="15"/>
  <c r="EO5" i="15"/>
  <c r="EO35" i="15"/>
  <c r="EO41" i="15"/>
  <c r="HC20" i="21"/>
  <c r="HC21" i="21"/>
  <c r="HC22" i="21"/>
  <c r="HC16" i="21"/>
  <c r="GZ24" i="21"/>
  <c r="GZ33" i="21"/>
  <c r="GZ34" i="21"/>
  <c r="GZ35" i="21"/>
  <c r="GZ36" i="21"/>
  <c r="II13" i="16"/>
  <c r="EK6" i="17"/>
  <c r="EK28" i="17"/>
  <c r="EM28" i="17" s="1"/>
  <c r="EL59" i="17" l="1"/>
  <c r="EL55" i="17"/>
  <c r="EL50" i="17"/>
  <c r="EL46" i="17"/>
  <c r="EL42" i="17"/>
  <c r="EL38" i="17"/>
  <c r="EL34" i="17"/>
  <c r="EL30" i="17"/>
  <c r="EL25" i="17"/>
  <c r="EL21" i="17"/>
  <c r="EL16" i="17"/>
  <c r="EL12" i="17"/>
  <c r="EL8" i="17"/>
  <c r="EL58" i="17"/>
  <c r="EL54" i="17"/>
  <c r="EL49" i="17"/>
  <c r="EL45" i="17"/>
  <c r="EL41" i="17"/>
  <c r="EL37" i="17"/>
  <c r="EL33" i="17"/>
  <c r="EL29" i="17"/>
  <c r="EL24" i="17"/>
  <c r="EL19" i="17"/>
  <c r="EL15" i="17"/>
  <c r="EL11" i="17"/>
  <c r="EL61" i="17"/>
  <c r="EL57" i="17"/>
  <c r="EL53" i="17"/>
  <c r="EL48" i="17"/>
  <c r="EL44" i="17"/>
  <c r="EL40" i="17"/>
  <c r="EL36" i="17"/>
  <c r="EL32" i="17"/>
  <c r="EL28" i="17"/>
  <c r="EL23" i="17"/>
  <c r="EL18" i="17"/>
  <c r="EL14" i="17"/>
  <c r="EL10" i="17"/>
  <c r="EL6" i="17"/>
  <c r="EL60" i="17"/>
  <c r="EL56" i="17"/>
  <c r="EL51" i="17"/>
  <c r="EL47" i="17"/>
  <c r="EL43" i="17"/>
  <c r="EL39" i="17"/>
  <c r="EL35" i="17"/>
  <c r="EL31" i="17"/>
  <c r="EL26" i="17"/>
  <c r="EL22" i="17"/>
  <c r="EL17" i="17"/>
  <c r="EL13" i="17"/>
  <c r="EL9" i="17"/>
  <c r="EL7" i="17"/>
  <c r="EO55" i="15"/>
  <c r="EO54" i="15"/>
  <c r="HC24" i="21"/>
  <c r="II29" i="16"/>
  <c r="II40" i="16"/>
  <c r="GZ17" i="21" l="1"/>
  <c r="IK40" i="16"/>
  <c r="IK29" i="16"/>
  <c r="IJ29" i="16"/>
  <c r="GZ14" i="21"/>
  <c r="EP52" i="15"/>
  <c r="EP55" i="15"/>
  <c r="EP54" i="15"/>
  <c r="II32" i="16"/>
  <c r="IL40" i="16"/>
  <c r="II39" i="16"/>
  <c r="IK39" i="16" s="1"/>
  <c r="IJ40" i="16"/>
  <c r="E25" i="18"/>
  <c r="IM40" i="16" l="1"/>
  <c r="IN40" i="16"/>
  <c r="IJ32" i="16"/>
  <c r="IK32" i="16"/>
  <c r="IJ39" i="16"/>
  <c r="IL39" i="16"/>
  <c r="II35" i="16"/>
  <c r="E26" i="18"/>
  <c r="IN39" i="16" l="1"/>
  <c r="IM39" i="16"/>
  <c r="IK35" i="16"/>
  <c r="IJ35" i="16"/>
  <c r="CH29" i="4"/>
  <c r="E27" i="18" l="1"/>
  <c r="E28" i="18"/>
  <c r="E29" i="18"/>
  <c r="E30" i="18"/>
  <c r="CH47" i="4" l="1"/>
  <c r="E31" i="18"/>
  <c r="E32" i="18"/>
  <c r="E33" i="18" l="1"/>
  <c r="E34" i="18"/>
  <c r="GK4" i="21" l="1"/>
  <c r="GL4" i="21" s="1"/>
  <c r="GN4" i="21"/>
  <c r="GN13" i="21" s="1"/>
  <c r="GO4" i="21"/>
  <c r="GT4" i="21"/>
  <c r="GU4" i="21" s="1"/>
  <c r="GL5" i="21"/>
  <c r="GM5" i="21"/>
  <c r="GO5" i="21"/>
  <c r="GP5" i="21"/>
  <c r="GQ5" i="21"/>
  <c r="GV5" i="21"/>
  <c r="GL6" i="21"/>
  <c r="GM6" i="21"/>
  <c r="GO6" i="21"/>
  <c r="GP6" i="21"/>
  <c r="GQ6" i="21"/>
  <c r="GR6" i="21" s="1"/>
  <c r="GV6" i="21"/>
  <c r="GL7" i="21"/>
  <c r="GM7" i="21"/>
  <c r="GO7" i="21"/>
  <c r="GP7" i="21"/>
  <c r="GQ7" i="21"/>
  <c r="GU7" i="21"/>
  <c r="GV7" i="21"/>
  <c r="GL8" i="21"/>
  <c r="GN8" i="21"/>
  <c r="GO8" i="21"/>
  <c r="GT8" i="21"/>
  <c r="GU8" i="21"/>
  <c r="GL9" i="21"/>
  <c r="GM9" i="21"/>
  <c r="GO9" i="21"/>
  <c r="GP9" i="21"/>
  <c r="GQ9" i="21"/>
  <c r="GR9" i="21" s="1"/>
  <c r="GV9" i="21"/>
  <c r="GL10" i="21"/>
  <c r="GM10" i="21"/>
  <c r="GO10" i="21"/>
  <c r="GP10" i="21"/>
  <c r="GQ10" i="21"/>
  <c r="GR10" i="21" s="1"/>
  <c r="GV10" i="21"/>
  <c r="GL11" i="21"/>
  <c r="GM11" i="21"/>
  <c r="GO11" i="21"/>
  <c r="GP11" i="21"/>
  <c r="GQ11" i="21"/>
  <c r="GV11" i="21"/>
  <c r="GL12" i="21"/>
  <c r="GM12" i="21"/>
  <c r="GO12" i="21"/>
  <c r="GP12" i="21"/>
  <c r="GQ12" i="21"/>
  <c r="GU12" i="21"/>
  <c r="GV12" i="21"/>
  <c r="GQ16" i="21"/>
  <c r="GT16" i="21"/>
  <c r="GU9" i="21" s="1"/>
  <c r="GT19" i="21"/>
  <c r="GK20" i="21"/>
  <c r="HH20" i="21" s="1"/>
  <c r="GN20" i="21"/>
  <c r="GN33" i="21" s="1"/>
  <c r="GQ20" i="21"/>
  <c r="GT20" i="21"/>
  <c r="GT33" i="21" s="1"/>
  <c r="GK21" i="21"/>
  <c r="HH21" i="21" s="1"/>
  <c r="GN21" i="21"/>
  <c r="GN34" i="21" s="1"/>
  <c r="GQ21" i="21"/>
  <c r="GT21" i="21"/>
  <c r="GT34" i="21" s="1"/>
  <c r="GK22" i="21"/>
  <c r="HH22" i="21" s="1"/>
  <c r="GN22" i="21"/>
  <c r="GN35" i="21" s="1"/>
  <c r="GQ22" i="21"/>
  <c r="GT22" i="21"/>
  <c r="GT35" i="21" s="1"/>
  <c r="GM23" i="21"/>
  <c r="GP23" i="21"/>
  <c r="GQ23" i="21"/>
  <c r="GV23" i="21"/>
  <c r="GN24" i="21"/>
  <c r="GQ24" i="21" s="1"/>
  <c r="GT26" i="21"/>
  <c r="GM27" i="21"/>
  <c r="GP27" i="21"/>
  <c r="GQ27" i="21"/>
  <c r="GV27" i="21"/>
  <c r="GM28" i="21"/>
  <c r="GP28" i="21"/>
  <c r="GQ28" i="21"/>
  <c r="GV28" i="21"/>
  <c r="GM29" i="21"/>
  <c r="GP29" i="21"/>
  <c r="GQ29" i="21"/>
  <c r="GV29" i="21"/>
  <c r="GM30" i="21"/>
  <c r="GP30" i="21"/>
  <c r="GQ30" i="21"/>
  <c r="GV30" i="21"/>
  <c r="GT32" i="21"/>
  <c r="GT24" i="21" l="1"/>
  <c r="GR7" i="21"/>
  <c r="GQ4" i="21"/>
  <c r="HH4" i="21"/>
  <c r="GK13" i="21"/>
  <c r="HH13" i="21" s="1"/>
  <c r="GR5" i="21"/>
  <c r="GR4" i="21"/>
  <c r="GK35" i="21"/>
  <c r="HH35" i="21" s="1"/>
  <c r="GK34" i="21"/>
  <c r="HH34" i="21" s="1"/>
  <c r="GK24" i="21"/>
  <c r="HH24" i="21" s="1"/>
  <c r="GK33" i="21"/>
  <c r="HH33" i="21" s="1"/>
  <c r="GQ34" i="21"/>
  <c r="GQ33" i="21"/>
  <c r="GR11" i="21"/>
  <c r="GQ35" i="21"/>
  <c r="GQ8" i="21"/>
  <c r="GO13" i="21"/>
  <c r="GN14" i="21"/>
  <c r="GT13" i="21"/>
  <c r="GU11" i="21"/>
  <c r="GU6" i="21"/>
  <c r="GR12" i="21"/>
  <c r="GU10" i="21"/>
  <c r="GU5" i="21"/>
  <c r="GT36" i="21"/>
  <c r="GN36" i="21"/>
  <c r="E35" i="18"/>
  <c r="GU13" i="21" l="1"/>
  <c r="GR8" i="21"/>
  <c r="GQ36" i="21"/>
  <c r="GK36" i="21"/>
  <c r="HH36" i="21" s="1"/>
  <c r="GL13" i="21"/>
  <c r="GQ13" i="21"/>
  <c r="E47" i="18"/>
  <c r="E46" i="18"/>
  <c r="E45" i="18"/>
  <c r="E44" i="18"/>
  <c r="E43" i="18"/>
  <c r="E42" i="18"/>
  <c r="E41" i="18"/>
  <c r="E40" i="18"/>
  <c r="E39" i="18"/>
  <c r="E38" i="18"/>
  <c r="E37" i="18"/>
  <c r="E36" i="18"/>
  <c r="GR13" i="21" l="1"/>
  <c r="EH34" i="17"/>
  <c r="CF49" i="4" l="1"/>
  <c r="CF40" i="4"/>
  <c r="CF51" i="4"/>
  <c r="CF42" i="4" l="1"/>
  <c r="CF33" i="4"/>
  <c r="CF31" i="4"/>
  <c r="L137" i="18" l="1"/>
  <c r="L136" i="18" l="1"/>
  <c r="CI46" i="4"/>
  <c r="CI47" i="4" s="1"/>
  <c r="CI45" i="4"/>
  <c r="CH45" i="4"/>
  <c r="CH38" i="4"/>
  <c r="CI37" i="4"/>
  <c r="CI38" i="4" s="1"/>
  <c r="CI36" i="4"/>
  <c r="CH36" i="4"/>
  <c r="CH5" i="4"/>
  <c r="CI28" i="4"/>
  <c r="CI4" i="4" s="1"/>
  <c r="CI27" i="4"/>
  <c r="CH27" i="4"/>
  <c r="CH4" i="4"/>
  <c r="CF8" i="4"/>
  <c r="CG51" i="4"/>
  <c r="CG48" i="4"/>
  <c r="CG49" i="4" s="1"/>
  <c r="CG42" i="4"/>
  <c r="CG39" i="4"/>
  <c r="CG40" i="4" s="1"/>
  <c r="CG33" i="4"/>
  <c r="CG31" i="4"/>
  <c r="CG30" i="4"/>
  <c r="CG15" i="4"/>
  <c r="CG14" i="4"/>
  <c r="CG12" i="4"/>
  <c r="CG11" i="4"/>
  <c r="CI11" i="4" s="1"/>
  <c r="CG10" i="4"/>
  <c r="CG9" i="4"/>
  <c r="EN52" i="15"/>
  <c r="EN50" i="15"/>
  <c r="EN49" i="15"/>
  <c r="EN48" i="15"/>
  <c r="EL47" i="15"/>
  <c r="EN47" i="15" s="1"/>
  <c r="EN46" i="15"/>
  <c r="EN45" i="15"/>
  <c r="EN44" i="15"/>
  <c r="EN43" i="15"/>
  <c r="EL42" i="15"/>
  <c r="EN42" i="15" s="1"/>
  <c r="EN39" i="15"/>
  <c r="EN38" i="15"/>
  <c r="EN37" i="15"/>
  <c r="EL36" i="15"/>
  <c r="EN36" i="15" s="1"/>
  <c r="EN31" i="15"/>
  <c r="EN29" i="15"/>
  <c r="EN28" i="15"/>
  <c r="EL27" i="15"/>
  <c r="EN27" i="15" s="1"/>
  <c r="EL26" i="15"/>
  <c r="EM26" i="15" s="1"/>
  <c r="EN24" i="15"/>
  <c r="EN23" i="15"/>
  <c r="EL22" i="15"/>
  <c r="EN22" i="15" s="1"/>
  <c r="EN21" i="15"/>
  <c r="EN20" i="15"/>
  <c r="EN19" i="15"/>
  <c r="EN18" i="15"/>
  <c r="EN17" i="15"/>
  <c r="EN16" i="15"/>
  <c r="EL15" i="15"/>
  <c r="EN15" i="15" s="1"/>
  <c r="EN14" i="15"/>
  <c r="EN13" i="15"/>
  <c r="EN12" i="15"/>
  <c r="EN11" i="15"/>
  <c r="EN10" i="15"/>
  <c r="EN9" i="15"/>
  <c r="EN8" i="15"/>
  <c r="EL7" i="15"/>
  <c r="EN7" i="15" s="1"/>
  <c r="CI29" i="4" l="1"/>
  <c r="CI5" i="4" s="1"/>
  <c r="EM31" i="15"/>
  <c r="EM28" i="15"/>
  <c r="EL6" i="15"/>
  <c r="EN6" i="15" s="1"/>
  <c r="EN26" i="15"/>
  <c r="EL5" i="15"/>
  <c r="EL35" i="15"/>
  <c r="EL41" i="15"/>
  <c r="EM42" i="15" s="1"/>
  <c r="EM27" i="15"/>
  <c r="EM29" i="15"/>
  <c r="EL34" i="15"/>
  <c r="GW32" i="21"/>
  <c r="GW26" i="21"/>
  <c r="GW19" i="21"/>
  <c r="GW30" i="21"/>
  <c r="GW29" i="21"/>
  <c r="GW28" i="21"/>
  <c r="GW27" i="21"/>
  <c r="GW23" i="21"/>
  <c r="GW22" i="21"/>
  <c r="GW21" i="21"/>
  <c r="GW20" i="21"/>
  <c r="GW16" i="21"/>
  <c r="GW12" i="21"/>
  <c r="HC12" i="21" s="1"/>
  <c r="HD12" i="21" s="1"/>
  <c r="GW11" i="21"/>
  <c r="HC11" i="21" s="1"/>
  <c r="GW10" i="21"/>
  <c r="HC10" i="21" s="1"/>
  <c r="GW9" i="21"/>
  <c r="GW7" i="21"/>
  <c r="HC7" i="21" s="1"/>
  <c r="GW6" i="21"/>
  <c r="HC6" i="21" s="1"/>
  <c r="GW5" i="21"/>
  <c r="IF37" i="16"/>
  <c r="IF34" i="16"/>
  <c r="ID34" i="16"/>
  <c r="IF33" i="16"/>
  <c r="IH33" i="16" s="1"/>
  <c r="IE33" i="16"/>
  <c r="ID33" i="16"/>
  <c r="IG31" i="16"/>
  <c r="ID31" i="16"/>
  <c r="IE30" i="16"/>
  <c r="ID30" i="16"/>
  <c r="IG28" i="16"/>
  <c r="ID28" i="16"/>
  <c r="IF27" i="16"/>
  <c r="IE27" i="16"/>
  <c r="ID27" i="16"/>
  <c r="IG26" i="16"/>
  <c r="ID26" i="16"/>
  <c r="IE25" i="16"/>
  <c r="ID25" i="16"/>
  <c r="IF24" i="16"/>
  <c r="IE24" i="16"/>
  <c r="ID24" i="16"/>
  <c r="IF23" i="16"/>
  <c r="IH23" i="16" s="1"/>
  <c r="IE23" i="16"/>
  <c r="ID23" i="16"/>
  <c r="IF22" i="16"/>
  <c r="IH22" i="16" s="1"/>
  <c r="IE22" i="16"/>
  <c r="ID22" i="16"/>
  <c r="IF21" i="16"/>
  <c r="IH21" i="16" s="1"/>
  <c r="IE21" i="16"/>
  <c r="ID21" i="16"/>
  <c r="IF20" i="16"/>
  <c r="IE20" i="16"/>
  <c r="ID20" i="16"/>
  <c r="IF19" i="16"/>
  <c r="IH19" i="16" s="1"/>
  <c r="IE19" i="16"/>
  <c r="ID19" i="16"/>
  <c r="IF18" i="16"/>
  <c r="IH18" i="16" s="1"/>
  <c r="IE18" i="16"/>
  <c r="ID18" i="16"/>
  <c r="IE17" i="16"/>
  <c r="ID17" i="16"/>
  <c r="IE16" i="16"/>
  <c r="ID16" i="16"/>
  <c r="IC15" i="16"/>
  <c r="IC14" i="16"/>
  <c r="ID14" i="16" s="1"/>
  <c r="IF12" i="16"/>
  <c r="IH12" i="16" s="1"/>
  <c r="IE12" i="16"/>
  <c r="ID12" i="16"/>
  <c r="IF11" i="16"/>
  <c r="IE11" i="16"/>
  <c r="ID11" i="16"/>
  <c r="IC10" i="16"/>
  <c r="IF9" i="16"/>
  <c r="IH9" i="16" s="1"/>
  <c r="IE9" i="16"/>
  <c r="ID9" i="16"/>
  <c r="IF8" i="16"/>
  <c r="IE8" i="16"/>
  <c r="ID8" i="16"/>
  <c r="IC7" i="16"/>
  <c r="IF6" i="16"/>
  <c r="IH6" i="16" s="1"/>
  <c r="IE6" i="16"/>
  <c r="ID6" i="16"/>
  <c r="IF5" i="16"/>
  <c r="IE5" i="16"/>
  <c r="ID5" i="16"/>
  <c r="IC4" i="16"/>
  <c r="HE7" i="21" l="1"/>
  <c r="HD7" i="21"/>
  <c r="GW33" i="21"/>
  <c r="HC9" i="21"/>
  <c r="HE10" i="21"/>
  <c r="HD10" i="21"/>
  <c r="HC34" i="21"/>
  <c r="HD6" i="21"/>
  <c r="HE6" i="21"/>
  <c r="HC4" i="21"/>
  <c r="HD4" i="21" s="1"/>
  <c r="HE11" i="21"/>
  <c r="HD11" i="21"/>
  <c r="HC35" i="21"/>
  <c r="GW24" i="21"/>
  <c r="EM6" i="15"/>
  <c r="EL55" i="15"/>
  <c r="EN55" i="15" s="1"/>
  <c r="EM15" i="15"/>
  <c r="EN35" i="15"/>
  <c r="EM35" i="15"/>
  <c r="EM39" i="15"/>
  <c r="EM37" i="15"/>
  <c r="EM34" i="15"/>
  <c r="EM38" i="15"/>
  <c r="EN34" i="15"/>
  <c r="EM45" i="15"/>
  <c r="EM43" i="15"/>
  <c r="EN41" i="15"/>
  <c r="EM50" i="15"/>
  <c r="EM48" i="15"/>
  <c r="EM41" i="15"/>
  <c r="EM46" i="15"/>
  <c r="EM44" i="15"/>
  <c r="EM49" i="15"/>
  <c r="EM47" i="15"/>
  <c r="EM36" i="15"/>
  <c r="EM20" i="15"/>
  <c r="EM18" i="15"/>
  <c r="EM16" i="15"/>
  <c r="EN5" i="15"/>
  <c r="EL54" i="15"/>
  <c r="EM23" i="15"/>
  <c r="EM14" i="15"/>
  <c r="EM12" i="15"/>
  <c r="EM10" i="15"/>
  <c r="EM8" i="15"/>
  <c r="EM5" i="15"/>
  <c r="EM21" i="15"/>
  <c r="EM19" i="15"/>
  <c r="EM17" i="15"/>
  <c r="EM24" i="15"/>
  <c r="EM22" i="15"/>
  <c r="EM13" i="15"/>
  <c r="EM11" i="15"/>
  <c r="EM9" i="15"/>
  <c r="EM7" i="15"/>
  <c r="GX6" i="21"/>
  <c r="GX9" i="21"/>
  <c r="GX5" i="21"/>
  <c r="GX12" i="21"/>
  <c r="GW35" i="21"/>
  <c r="GW34" i="21"/>
  <c r="GW4" i="21"/>
  <c r="GX7" i="21"/>
  <c r="GX10" i="21"/>
  <c r="GW8" i="21"/>
  <c r="GX11" i="21"/>
  <c r="IE14" i="16"/>
  <c r="IF14" i="16"/>
  <c r="IH14" i="16" s="1"/>
  <c r="IE4" i="16"/>
  <c r="ID4" i="16"/>
  <c r="IF4" i="16"/>
  <c r="IH5" i="16"/>
  <c r="IG5" i="16"/>
  <c r="IF7" i="16"/>
  <c r="IE7" i="16"/>
  <c r="ID7" i="16"/>
  <c r="IH8" i="16"/>
  <c r="IG8" i="16"/>
  <c r="IF10" i="16"/>
  <c r="IE10" i="16"/>
  <c r="ID10" i="16"/>
  <c r="IH11" i="16"/>
  <c r="IG11" i="16"/>
  <c r="IC13" i="16"/>
  <c r="IG19" i="16"/>
  <c r="IH20" i="16"/>
  <c r="IG20" i="16"/>
  <c r="IE15" i="16"/>
  <c r="ID15" i="16"/>
  <c r="IG22" i="16"/>
  <c r="IG34" i="16"/>
  <c r="IG18" i="16"/>
  <c r="IG23" i="16"/>
  <c r="IH24" i="16"/>
  <c r="IG24" i="16"/>
  <c r="IH27" i="16"/>
  <c r="IG27" i="16"/>
  <c r="IG33" i="16"/>
  <c r="IG6" i="16"/>
  <c r="IG9" i="16"/>
  <c r="IG12" i="16"/>
  <c r="IG21" i="16"/>
  <c r="EJ61" i="17"/>
  <c r="EJ60" i="17"/>
  <c r="EJ59" i="17"/>
  <c r="EJ58" i="17"/>
  <c r="EJ56" i="17"/>
  <c r="EH55" i="17"/>
  <c r="EJ55" i="17" s="1"/>
  <c r="EJ54" i="17"/>
  <c r="EJ51" i="17"/>
  <c r="EJ50" i="17"/>
  <c r="EJ49" i="17"/>
  <c r="EJ48" i="17"/>
  <c r="EJ47" i="17"/>
  <c r="EH46" i="17"/>
  <c r="EJ46" i="17" s="1"/>
  <c r="EJ45" i="17"/>
  <c r="EJ44" i="17"/>
  <c r="EJ43" i="17"/>
  <c r="EJ42" i="17"/>
  <c r="EJ41" i="17"/>
  <c r="EJ40" i="17"/>
  <c r="EJ39" i="17"/>
  <c r="EJ38" i="17"/>
  <c r="EJ37" i="17"/>
  <c r="EJ36" i="17"/>
  <c r="EJ35" i="17"/>
  <c r="EJ34" i="17"/>
  <c r="EJ33" i="17"/>
  <c r="EJ32" i="17"/>
  <c r="EJ31" i="17"/>
  <c r="EJ30" i="17"/>
  <c r="EH29" i="17"/>
  <c r="EJ26" i="17"/>
  <c r="EJ25" i="17"/>
  <c r="EJ24" i="17"/>
  <c r="EJ22" i="17"/>
  <c r="EJ21" i="17"/>
  <c r="EJ19" i="17"/>
  <c r="EJ18" i="17"/>
  <c r="EH17" i="17"/>
  <c r="EJ17" i="17" s="1"/>
  <c r="EJ16" i="17"/>
  <c r="EJ15" i="17"/>
  <c r="EJ14" i="17"/>
  <c r="EJ13" i="17"/>
  <c r="EJ12" i="17"/>
  <c r="EJ11" i="17"/>
  <c r="EJ10" i="17"/>
  <c r="EJ9" i="17"/>
  <c r="EJ8" i="17"/>
  <c r="EH7" i="17"/>
  <c r="EJ7" i="17" s="1"/>
  <c r="HD9" i="21" l="1"/>
  <c r="HE9" i="21"/>
  <c r="HC8" i="21"/>
  <c r="HC33" i="21"/>
  <c r="EM52" i="15"/>
  <c r="IG14" i="16"/>
  <c r="EM55" i="15"/>
  <c r="EM54" i="15"/>
  <c r="EN54" i="15"/>
  <c r="GW13" i="21"/>
  <c r="HC13" i="21" s="1"/>
  <c r="GX8" i="21"/>
  <c r="GW36" i="21"/>
  <c r="GX4" i="21"/>
  <c r="IH7" i="16"/>
  <c r="IG7" i="16"/>
  <c r="IC40" i="16"/>
  <c r="GT17" i="21" s="1"/>
  <c r="GT14" i="21" s="1"/>
  <c r="IF13" i="16"/>
  <c r="IE13" i="16"/>
  <c r="IC29" i="16"/>
  <c r="ID13" i="16"/>
  <c r="IH10" i="16"/>
  <c r="IG10" i="16"/>
  <c r="IH4" i="16"/>
  <c r="IG4" i="16"/>
  <c r="EH28" i="17"/>
  <c r="EH6" i="17"/>
  <c r="EI46" i="17" s="1"/>
  <c r="E49" i="18"/>
  <c r="E55" i="18"/>
  <c r="E54" i="18"/>
  <c r="E53" i="18"/>
  <c r="E52" i="18"/>
  <c r="E51" i="18"/>
  <c r="E50" i="18"/>
  <c r="E48" i="18"/>
  <c r="HD8" i="21" l="1"/>
  <c r="HC36" i="21"/>
  <c r="HD13" i="21"/>
  <c r="HE13" i="21"/>
  <c r="GX13" i="21"/>
  <c r="IH13" i="16"/>
  <c r="IG13" i="16"/>
  <c r="IE40" i="16"/>
  <c r="IC39" i="16"/>
  <c r="ID40" i="16"/>
  <c r="IE29" i="16"/>
  <c r="IC32" i="16"/>
  <c r="ID29" i="16"/>
  <c r="EI28" i="17"/>
  <c r="EI55" i="17"/>
  <c r="EI7" i="17"/>
  <c r="EI57" i="17"/>
  <c r="EI53" i="17"/>
  <c r="EI50" i="17"/>
  <c r="EI48" i="17"/>
  <c r="EI22" i="17"/>
  <c r="EI19" i="17"/>
  <c r="EI6" i="17"/>
  <c r="EI61" i="17"/>
  <c r="EI59" i="17"/>
  <c r="EI44" i="17"/>
  <c r="EI42" i="17"/>
  <c r="EI40" i="17"/>
  <c r="EI38" i="17"/>
  <c r="EI36" i="17"/>
  <c r="EI34" i="17"/>
  <c r="EI32" i="17"/>
  <c r="EI30" i="17"/>
  <c r="EI26" i="17"/>
  <c r="EI24" i="17"/>
  <c r="EI15" i="17"/>
  <c r="EI13" i="17"/>
  <c r="EI11" i="17"/>
  <c r="EI9" i="17"/>
  <c r="EI56" i="17"/>
  <c r="EI51" i="17"/>
  <c r="EI49" i="17"/>
  <c r="EI47" i="17"/>
  <c r="EI23" i="17"/>
  <c r="EI21" i="17"/>
  <c r="EI18" i="17"/>
  <c r="EI60" i="17"/>
  <c r="EI58" i="17"/>
  <c r="EI54" i="17"/>
  <c r="EI45" i="17"/>
  <c r="EI43" i="17"/>
  <c r="EI41" i="17"/>
  <c r="EI39" i="17"/>
  <c r="EI37" i="17"/>
  <c r="EI35" i="17"/>
  <c r="EI33" i="17"/>
  <c r="EI31" i="17"/>
  <c r="EI29" i="17"/>
  <c r="EI25" i="17"/>
  <c r="EI16" i="17"/>
  <c r="EI14" i="17"/>
  <c r="EI12" i="17"/>
  <c r="EI10" i="17"/>
  <c r="EI8" i="17"/>
  <c r="EJ6" i="17"/>
  <c r="EI17" i="17"/>
  <c r="F17" i="5"/>
  <c r="IE39" i="16" l="1"/>
  <c r="ID39" i="16"/>
  <c r="ID32" i="16"/>
  <c r="IC35" i="16"/>
  <c r="IE32" i="16"/>
  <c r="CF29" i="4"/>
  <c r="IC36" i="16" l="1"/>
  <c r="IE35" i="16"/>
  <c r="ID35" i="16"/>
  <c r="ID36" i="16" l="1"/>
  <c r="IE36" i="16"/>
  <c r="E56" i="18"/>
  <c r="E57" i="18" l="1"/>
  <c r="DK52" i="15" l="1"/>
  <c r="DN52" i="15"/>
  <c r="DQ15" i="15" l="1"/>
  <c r="DQ7" i="15"/>
  <c r="EC27" i="15" l="1"/>
  <c r="EC15" i="15"/>
  <c r="EF7" i="15"/>
  <c r="EK52" i="15"/>
  <c r="EK39" i="15"/>
  <c r="EK31" i="15"/>
  <c r="EK29" i="15"/>
  <c r="EK28" i="15"/>
  <c r="EK27" i="15"/>
  <c r="EK26" i="15"/>
  <c r="EK21" i="15"/>
  <c r="EK20" i="15"/>
  <c r="EJ31" i="15"/>
  <c r="EJ29" i="15"/>
  <c r="EJ28" i="15"/>
  <c r="EJ27" i="15"/>
  <c r="EJ26" i="15"/>
  <c r="EF61" i="17" l="1"/>
  <c r="EF60" i="17"/>
  <c r="EF59" i="17"/>
  <c r="EF58" i="17"/>
  <c r="EF57" i="17"/>
  <c r="EF56" i="17"/>
  <c r="EF55" i="17"/>
  <c r="EF54" i="17"/>
  <c r="EF53" i="17"/>
  <c r="EF51" i="17"/>
  <c r="EF50" i="17"/>
  <c r="EF49" i="17"/>
  <c r="EF48" i="17"/>
  <c r="EF47" i="17"/>
  <c r="EF46" i="17"/>
  <c r="EF45" i="17"/>
  <c r="EF44" i="17"/>
  <c r="EF43" i="17"/>
  <c r="EF42" i="17"/>
  <c r="EF41" i="17"/>
  <c r="EF40" i="17"/>
  <c r="EF39" i="17"/>
  <c r="EF38" i="17"/>
  <c r="EF37" i="17"/>
  <c r="EF36" i="17"/>
  <c r="EF35" i="17"/>
  <c r="EF34" i="17"/>
  <c r="EF33" i="17"/>
  <c r="EF32" i="17"/>
  <c r="EF30" i="17"/>
  <c r="EF26" i="17"/>
  <c r="EF25" i="17"/>
  <c r="EF24" i="17"/>
  <c r="EF23" i="17"/>
  <c r="EF22" i="17"/>
  <c r="EF21" i="17"/>
  <c r="EF19" i="17"/>
  <c r="EF18" i="17"/>
  <c r="EF17" i="17"/>
  <c r="EF16" i="17"/>
  <c r="EF15" i="17"/>
  <c r="EF14" i="17"/>
  <c r="EF13" i="17"/>
  <c r="EF12" i="17"/>
  <c r="EF11" i="17"/>
  <c r="EF10" i="17"/>
  <c r="EF9" i="17"/>
  <c r="EF8" i="17"/>
  <c r="EF7" i="17"/>
  <c r="EG61" i="17"/>
  <c r="EG60" i="17"/>
  <c r="EG59" i="17"/>
  <c r="EG58" i="17"/>
  <c r="EG56" i="17"/>
  <c r="EG55" i="17"/>
  <c r="EG54" i="17"/>
  <c r="EG51" i="17"/>
  <c r="EG50" i="17"/>
  <c r="EG49" i="17"/>
  <c r="EG48" i="17"/>
  <c r="EG47" i="17"/>
  <c r="EG46" i="17"/>
  <c r="EG45" i="17"/>
  <c r="EG44" i="17"/>
  <c r="EG43" i="17"/>
  <c r="EG42" i="17"/>
  <c r="EG41" i="17"/>
  <c r="EG40" i="17"/>
  <c r="EG39" i="17"/>
  <c r="EG38" i="17"/>
  <c r="EG37" i="17"/>
  <c r="EG36" i="17"/>
  <c r="EG35" i="17"/>
  <c r="EG34" i="17"/>
  <c r="EG33" i="17"/>
  <c r="EG32" i="17"/>
  <c r="EG30" i="17"/>
  <c r="EG26" i="17"/>
  <c r="EG25" i="17"/>
  <c r="EG24" i="17"/>
  <c r="EG22" i="17"/>
  <c r="EG21" i="17"/>
  <c r="EG19" i="17"/>
  <c r="EG18" i="17"/>
  <c r="EG17" i="17"/>
  <c r="EG16" i="17"/>
  <c r="EG15" i="17"/>
  <c r="EG14" i="17"/>
  <c r="EG13" i="17"/>
  <c r="EG12" i="17"/>
  <c r="EG11" i="17"/>
  <c r="EG10" i="17"/>
  <c r="EG9" i="17"/>
  <c r="EG8" i="17"/>
  <c r="EG7" i="17"/>
  <c r="EG6" i="17"/>
  <c r="HB14" i="16"/>
  <c r="GY37" i="16"/>
  <c r="GV37" i="16"/>
  <c r="HH37" i="16"/>
  <c r="FT12" i="21" l="1"/>
  <c r="FT11" i="21"/>
  <c r="FT10" i="21"/>
  <c r="FT9" i="21"/>
  <c r="FT7" i="21"/>
  <c r="FT6" i="21"/>
  <c r="FT5" i="21"/>
  <c r="CD8" i="4" l="1"/>
  <c r="HW40" i="16" l="1"/>
  <c r="HW14" i="16" l="1"/>
  <c r="N44" i="17" l="1"/>
  <c r="Q44" i="17"/>
  <c r="T44" i="17"/>
  <c r="W44" i="17"/>
  <c r="Z44" i="17"/>
  <c r="AC44" i="17"/>
  <c r="AF44" i="17"/>
  <c r="AI44" i="17"/>
  <c r="AL44" i="17"/>
  <c r="AO44" i="17"/>
  <c r="AR44" i="17"/>
  <c r="AU44" i="17"/>
  <c r="AX44" i="17"/>
  <c r="BA44" i="17"/>
  <c r="BD44" i="17"/>
  <c r="BG44" i="17"/>
  <c r="BJ44" i="17"/>
  <c r="BM44" i="17"/>
  <c r="BP44" i="17"/>
  <c r="BS44" i="17"/>
  <c r="BV44" i="17"/>
  <c r="BY44" i="17"/>
  <c r="CB44" i="17"/>
  <c r="CE44" i="17"/>
  <c r="CH44" i="17"/>
  <c r="CK44" i="17"/>
  <c r="CN44" i="17"/>
  <c r="CQ44" i="17"/>
  <c r="CT44" i="17"/>
  <c r="CZ44" i="17"/>
  <c r="DC44" i="17"/>
  <c r="DD44" i="17"/>
  <c r="DF44" i="17" s="1"/>
  <c r="DL44" i="17"/>
  <c r="DO44" i="17"/>
  <c r="DU44" i="17"/>
  <c r="ED44" i="17"/>
  <c r="DR44" i="17" l="1"/>
  <c r="CG52" i="15" l="1"/>
  <c r="CM52" i="15"/>
  <c r="CP52" i="15"/>
  <c r="CS52" i="15"/>
  <c r="CV52" i="15"/>
  <c r="CY52" i="15"/>
  <c r="DB52" i="15"/>
  <c r="CF47" i="4" l="1"/>
  <c r="CG46" i="4"/>
  <c r="CG47" i="4" s="1"/>
  <c r="CG45" i="4"/>
  <c r="CF45" i="4"/>
  <c r="CF38" i="4"/>
  <c r="CG37" i="4"/>
  <c r="CG38" i="4" s="1"/>
  <c r="CG36" i="4"/>
  <c r="CF36" i="4"/>
  <c r="CG28" i="4"/>
  <c r="CG27" i="4"/>
  <c r="CF27" i="4"/>
  <c r="CF4" i="4"/>
  <c r="CF5" i="4" l="1"/>
  <c r="CG4" i="4"/>
  <c r="CG29" i="4"/>
  <c r="CG5" i="4"/>
  <c r="E440" i="18"/>
  <c r="E439" i="18"/>
  <c r="E438" i="18"/>
  <c r="E437" i="18"/>
  <c r="E436" i="18"/>
  <c r="E435" i="18"/>
  <c r="E434" i="18"/>
  <c r="E433" i="18"/>
  <c r="E432" i="18"/>
  <c r="E431" i="18"/>
  <c r="E430" i="18"/>
  <c r="E429" i="18"/>
  <c r="E428" i="18"/>
  <c r="E427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1" i="18"/>
  <c r="E410" i="18"/>
  <c r="E409" i="18"/>
  <c r="E408" i="18"/>
  <c r="E407" i="18"/>
  <c r="E406" i="18"/>
  <c r="E405" i="18"/>
  <c r="E404" i="18"/>
  <c r="E403" i="18"/>
  <c r="E402" i="18"/>
  <c r="E401" i="18"/>
  <c r="E400" i="18"/>
  <c r="E399" i="18"/>
  <c r="E398" i="18"/>
  <c r="E397" i="18"/>
  <c r="E396" i="18"/>
  <c r="E395" i="18"/>
  <c r="E394" i="18"/>
  <c r="E393" i="18"/>
  <c r="E392" i="18"/>
  <c r="E391" i="18"/>
  <c r="E390" i="18"/>
  <c r="E389" i="18"/>
  <c r="E388" i="18"/>
  <c r="E387" i="18"/>
  <c r="E386" i="18"/>
  <c r="E385" i="18"/>
  <c r="E384" i="18"/>
  <c r="E383" i="18"/>
  <c r="E382" i="18"/>
  <c r="E381" i="18"/>
  <c r="E380" i="18"/>
  <c r="E379" i="18"/>
  <c r="E378" i="18"/>
  <c r="E377" i="18"/>
  <c r="E376" i="18"/>
  <c r="E375" i="18"/>
  <c r="E374" i="18"/>
  <c r="E373" i="18"/>
  <c r="E372" i="18"/>
  <c r="E371" i="18"/>
  <c r="E370" i="18"/>
  <c r="E369" i="18"/>
  <c r="E368" i="18"/>
  <c r="E367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40" i="18"/>
  <c r="E339" i="18"/>
  <c r="E338" i="18"/>
  <c r="E337" i="18"/>
  <c r="E336" i="18"/>
  <c r="E335" i="18"/>
  <c r="E334" i="18"/>
  <c r="E333" i="18"/>
  <c r="E332" i="18"/>
  <c r="E331" i="18"/>
  <c r="E330" i="18"/>
  <c r="E329" i="18"/>
  <c r="E328" i="18"/>
  <c r="E327" i="18"/>
  <c r="E326" i="18"/>
  <c r="E325" i="18"/>
  <c r="E324" i="18"/>
  <c r="E323" i="18"/>
  <c r="E322" i="18"/>
  <c r="E321" i="18"/>
  <c r="E320" i="18"/>
  <c r="E319" i="18"/>
  <c r="E318" i="18"/>
  <c r="E317" i="18"/>
  <c r="E316" i="18"/>
  <c r="E315" i="18"/>
  <c r="E314" i="18"/>
  <c r="E313" i="18"/>
  <c r="E312" i="18"/>
  <c r="E311" i="18"/>
  <c r="E310" i="18"/>
  <c r="E309" i="18"/>
  <c r="E308" i="18"/>
  <c r="E307" i="18"/>
  <c r="E306" i="18"/>
  <c r="E305" i="18"/>
  <c r="E304" i="18"/>
  <c r="E303" i="18"/>
  <c r="E302" i="18"/>
  <c r="E301" i="18"/>
  <c r="E300" i="18"/>
  <c r="E299" i="18"/>
  <c r="E298" i="18"/>
  <c r="E297" i="18"/>
  <c r="E296" i="18"/>
  <c r="E295" i="18"/>
  <c r="E294" i="18"/>
  <c r="E293" i="18"/>
  <c r="E292" i="18"/>
  <c r="E291" i="18"/>
  <c r="E290" i="18"/>
  <c r="E289" i="18"/>
  <c r="E288" i="18"/>
  <c r="E287" i="18"/>
  <c r="E286" i="18"/>
  <c r="E285" i="18"/>
  <c r="E284" i="18"/>
  <c r="E283" i="18"/>
  <c r="E282" i="18"/>
  <c r="E281" i="18"/>
  <c r="E280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3" i="18"/>
  <c r="E262" i="18"/>
  <c r="E261" i="18"/>
  <c r="E260" i="18"/>
  <c r="E259" i="18"/>
  <c r="E258" i="18"/>
  <c r="E257" i="18"/>
  <c r="E256" i="18"/>
  <c r="E255" i="18"/>
  <c r="E254" i="18"/>
  <c r="E253" i="18"/>
  <c r="E252" i="18"/>
  <c r="E251" i="18"/>
  <c r="E250" i="18"/>
  <c r="E249" i="18"/>
  <c r="E248" i="18"/>
  <c r="E247" i="18"/>
  <c r="E246" i="18"/>
  <c r="E245" i="18"/>
  <c r="E244" i="18"/>
  <c r="E243" i="18"/>
  <c r="E242" i="18"/>
  <c r="E241" i="18"/>
  <c r="E240" i="18"/>
  <c r="E239" i="18"/>
  <c r="E238" i="18"/>
  <c r="E237" i="18"/>
  <c r="E236" i="18"/>
  <c r="E235" i="18"/>
  <c r="E234" i="18"/>
  <c r="E233" i="18"/>
  <c r="E232" i="18"/>
  <c r="E231" i="18"/>
  <c r="E230" i="18"/>
  <c r="E229" i="18"/>
  <c r="E228" i="18"/>
  <c r="E227" i="18"/>
  <c r="E226" i="18"/>
  <c r="E225" i="18"/>
  <c r="E224" i="18"/>
  <c r="E223" i="18"/>
  <c r="E222" i="18"/>
  <c r="E221" i="18"/>
  <c r="E220" i="18"/>
  <c r="E219" i="18"/>
  <c r="E218" i="18"/>
  <c r="E217" i="18"/>
  <c r="E216" i="18"/>
  <c r="E215" i="18"/>
  <c r="E214" i="18"/>
  <c r="E213" i="18"/>
  <c r="E212" i="18"/>
  <c r="E211" i="18"/>
  <c r="E210" i="18"/>
  <c r="E209" i="18"/>
  <c r="E208" i="18"/>
  <c r="E207" i="18"/>
  <c r="E206" i="18"/>
  <c r="E205" i="18"/>
  <c r="E204" i="18"/>
  <c r="E203" i="18"/>
  <c r="E202" i="18"/>
  <c r="E201" i="18"/>
  <c r="E200" i="18"/>
  <c r="E199" i="18"/>
  <c r="E198" i="18"/>
  <c r="E197" i="18"/>
  <c r="E196" i="18"/>
  <c r="E195" i="18"/>
  <c r="E194" i="18"/>
  <c r="E193" i="18"/>
  <c r="E192" i="18"/>
  <c r="E191" i="18"/>
  <c r="E190" i="18"/>
  <c r="E189" i="18"/>
  <c r="E188" i="18"/>
  <c r="E187" i="18"/>
  <c r="E186" i="18"/>
  <c r="E185" i="18"/>
  <c r="E184" i="18"/>
  <c r="E183" i="18"/>
  <c r="E182" i="18"/>
  <c r="E181" i="18"/>
  <c r="E180" i="18"/>
  <c r="E179" i="18"/>
  <c r="E178" i="18"/>
  <c r="E177" i="18"/>
  <c r="E176" i="18"/>
  <c r="E175" i="18"/>
  <c r="E174" i="18"/>
  <c r="E173" i="18"/>
  <c r="E172" i="18"/>
  <c r="E171" i="18"/>
  <c r="E170" i="18"/>
  <c r="E169" i="18"/>
  <c r="E168" i="18"/>
  <c r="E167" i="18"/>
  <c r="E166" i="18"/>
  <c r="E165" i="18"/>
  <c r="E164" i="18"/>
  <c r="E163" i="18"/>
  <c r="E162" i="18"/>
  <c r="E161" i="18"/>
  <c r="E160" i="18"/>
  <c r="E159" i="18"/>
  <c r="E158" i="18"/>
  <c r="E157" i="18"/>
  <c r="E156" i="18"/>
  <c r="E155" i="18"/>
  <c r="E154" i="18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F451" i="18" l="1"/>
  <c r="F448" i="18"/>
  <c r="F450" i="18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Q29" i="4"/>
  <c r="P29" i="4"/>
  <c r="O29" i="4"/>
  <c r="N29" i="4"/>
  <c r="M29" i="4"/>
  <c r="L29" i="4"/>
  <c r="K29" i="4"/>
  <c r="X29" i="4"/>
  <c r="W29" i="4"/>
  <c r="V29" i="4"/>
  <c r="U29" i="4"/>
  <c r="T29" i="4"/>
  <c r="S29" i="4"/>
  <c r="R29" i="4"/>
  <c r="AE29" i="4"/>
  <c r="AD29" i="4"/>
  <c r="AC29" i="4"/>
  <c r="AB29" i="4"/>
  <c r="AA29" i="4"/>
  <c r="Z29" i="4"/>
  <c r="Y29" i="4"/>
  <c r="AL29" i="4"/>
  <c r="AK29" i="4"/>
  <c r="AJ29" i="4"/>
  <c r="AI29" i="4"/>
  <c r="AH29" i="4"/>
  <c r="AG29" i="4"/>
  <c r="AF29" i="4"/>
  <c r="AS29" i="4"/>
  <c r="AR29" i="4"/>
  <c r="AQ29" i="4"/>
  <c r="AP29" i="4"/>
  <c r="AO29" i="4"/>
  <c r="AN29" i="4"/>
  <c r="AM29" i="4"/>
  <c r="AZ29" i="4"/>
  <c r="AY29" i="4"/>
  <c r="AX29" i="4"/>
  <c r="AW29" i="4"/>
  <c r="AV29" i="4"/>
  <c r="AU29" i="4"/>
  <c r="AT29" i="4"/>
  <c r="BG29" i="4"/>
  <c r="BF29" i="4"/>
  <c r="BE29" i="4"/>
  <c r="BD29" i="4"/>
  <c r="BC29" i="4"/>
  <c r="BB29" i="4"/>
  <c r="BA29" i="4"/>
  <c r="BN29" i="4"/>
  <c r="BM29" i="4"/>
  <c r="BL29" i="4"/>
  <c r="BK29" i="4"/>
  <c r="BJ29" i="4"/>
  <c r="BI29" i="4"/>
  <c r="BH29" i="4"/>
  <c r="BU29" i="4"/>
  <c r="BT29" i="4"/>
  <c r="BS29" i="4"/>
  <c r="BR29" i="4"/>
  <c r="BQ29" i="4"/>
  <c r="BP29" i="4"/>
  <c r="BO29" i="4"/>
  <c r="CB29" i="4"/>
  <c r="CA29" i="4"/>
  <c r="BZ29" i="4"/>
  <c r="BY29" i="4"/>
  <c r="BX29" i="4"/>
  <c r="BW29" i="4"/>
  <c r="BV29" i="4"/>
  <c r="CC29" i="4"/>
  <c r="CD29" i="4"/>
  <c r="CE29" i="4"/>
  <c r="CE51" i="4"/>
  <c r="CE48" i="4"/>
  <c r="CE49" i="4" s="1"/>
  <c r="CE46" i="4"/>
  <c r="CE45" i="4"/>
  <c r="CE42" i="4"/>
  <c r="CE39" i="4"/>
  <c r="CE37" i="4"/>
  <c r="CE36" i="4"/>
  <c r="CE33" i="4"/>
  <c r="CE30" i="4"/>
  <c r="CE28" i="4"/>
  <c r="CE4" i="4" s="1"/>
  <c r="CE27" i="4"/>
  <c r="CE15" i="4"/>
  <c r="CE14" i="4"/>
  <c r="CE13" i="4"/>
  <c r="CG13" i="4" s="1"/>
  <c r="CE12" i="4"/>
  <c r="CE11" i="4"/>
  <c r="CE10" i="4"/>
  <c r="CE9" i="4"/>
  <c r="CI13" i="4" l="1"/>
  <c r="CI8" i="4" s="1"/>
  <c r="CG8" i="4"/>
  <c r="CE40" i="4"/>
  <c r="CE8" i="4"/>
  <c r="CE5" i="4"/>
  <c r="CD5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BO5" i="4"/>
  <c r="BN5" i="4"/>
  <c r="BM5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FJ14" i="21" l="1"/>
  <c r="GB17" i="21"/>
  <c r="FY17" i="21"/>
  <c r="FP17" i="21"/>
  <c r="FM17" i="21"/>
  <c r="FJ17" i="21"/>
  <c r="FG17" i="21"/>
  <c r="FD17" i="21"/>
  <c r="FA17" i="21"/>
  <c r="EX17" i="21"/>
  <c r="EU17" i="21"/>
  <c r="ER17" i="21"/>
  <c r="EO17" i="21"/>
  <c r="EL17" i="21"/>
  <c r="EI17" i="21"/>
  <c r="EF17" i="21"/>
  <c r="EC17" i="21"/>
  <c r="DZ17" i="21"/>
  <c r="DW17" i="21"/>
  <c r="DT17" i="21"/>
  <c r="DQ17" i="21"/>
  <c r="DN17" i="21"/>
  <c r="DK17" i="21"/>
  <c r="DH17" i="21"/>
  <c r="DE17" i="21"/>
  <c r="DB17" i="21"/>
  <c r="CY17" i="21"/>
  <c r="CV17" i="21"/>
  <c r="CS17" i="21"/>
  <c r="CP17" i="21"/>
  <c r="CM17" i="21"/>
  <c r="CJ17" i="21"/>
  <c r="CG17" i="21"/>
  <c r="CD17" i="21"/>
  <c r="CA17" i="21"/>
  <c r="BX17" i="21"/>
  <c r="BU17" i="21"/>
  <c r="BR17" i="21"/>
  <c r="BO17" i="21"/>
  <c r="BL17" i="21"/>
  <c r="BI17" i="21"/>
  <c r="BF17" i="21"/>
  <c r="BC17" i="21"/>
  <c r="AZ17" i="21"/>
  <c r="AW17" i="21"/>
  <c r="AT17" i="21"/>
  <c r="AR17" i="21"/>
  <c r="AP17" i="21"/>
  <c r="AN17" i="21"/>
  <c r="AL17" i="21"/>
  <c r="AJ17" i="21"/>
  <c r="AH17" i="21"/>
  <c r="AF17" i="21"/>
  <c r="AD17" i="21"/>
  <c r="AB17" i="21"/>
  <c r="Z17" i="21"/>
  <c r="X17" i="21"/>
  <c r="V17" i="21"/>
  <c r="T17" i="21"/>
  <c r="R17" i="21"/>
  <c r="P17" i="21"/>
  <c r="N17" i="21"/>
  <c r="L17" i="21"/>
  <c r="J17" i="21"/>
  <c r="H17" i="21"/>
  <c r="F17" i="21"/>
  <c r="D17" i="21"/>
  <c r="DE21" i="21" l="1"/>
  <c r="DG21" i="21" s="1"/>
  <c r="CS35" i="21"/>
  <c r="CM35" i="21"/>
  <c r="CJ35" i="21"/>
  <c r="CD35" i="21"/>
  <c r="BX35" i="21"/>
  <c r="BR35" i="21"/>
  <c r="BO35" i="21"/>
  <c r="BI35" i="21"/>
  <c r="BC35" i="21"/>
  <c r="AW35" i="21"/>
  <c r="AT35" i="21"/>
  <c r="AP35" i="21"/>
  <c r="BK35" i="21" s="1"/>
  <c r="AL35" i="21"/>
  <c r="AH35" i="21"/>
  <c r="AF35" i="21"/>
  <c r="CS34" i="21"/>
  <c r="GH30" i="21"/>
  <c r="GG30" i="21"/>
  <c r="GB30" i="21"/>
  <c r="GY30" i="21" s="1"/>
  <c r="GA30" i="21"/>
  <c r="FV30" i="21"/>
  <c r="GS30" i="21" s="1"/>
  <c r="FU30" i="21"/>
  <c r="FR30" i="21"/>
  <c r="FM30" i="21"/>
  <c r="FL30" i="21"/>
  <c r="FG30" i="21"/>
  <c r="FF30" i="21"/>
  <c r="FA30" i="21"/>
  <c r="EZ30" i="21"/>
  <c r="EW30" i="21"/>
  <c r="ER30" i="21"/>
  <c r="EQ30" i="21"/>
  <c r="EL30" i="21"/>
  <c r="EK30" i="21"/>
  <c r="EF30" i="21"/>
  <c r="EE30" i="21"/>
  <c r="EB30" i="21"/>
  <c r="DW30" i="21"/>
  <c r="DV30" i="21"/>
  <c r="DQ30" i="21"/>
  <c r="DP30" i="21"/>
  <c r="DK30" i="21"/>
  <c r="DJ30" i="21"/>
  <c r="DG30" i="21"/>
  <c r="DB30" i="21"/>
  <c r="DA30" i="21"/>
  <c r="CV30" i="21"/>
  <c r="CU30" i="21"/>
  <c r="CP30" i="21"/>
  <c r="CO30" i="21"/>
  <c r="CL30" i="21"/>
  <c r="CG30" i="21"/>
  <c r="CF30" i="21"/>
  <c r="CA30" i="21"/>
  <c r="BZ30" i="21"/>
  <c r="BU30" i="21"/>
  <c r="BT30" i="21"/>
  <c r="BQ30" i="21"/>
  <c r="BL30" i="21"/>
  <c r="BK30" i="21"/>
  <c r="BF30" i="21"/>
  <c r="BE30" i="21"/>
  <c r="AZ30" i="21"/>
  <c r="AY30" i="21"/>
  <c r="AV30" i="21"/>
  <c r="AR30" i="21"/>
  <c r="AN30" i="21"/>
  <c r="AJ30" i="21"/>
  <c r="AD30" i="21"/>
  <c r="Z30" i="21"/>
  <c r="V30" i="21"/>
  <c r="GJ29" i="21"/>
  <c r="GG29" i="21"/>
  <c r="GB29" i="21"/>
  <c r="GY29" i="21" s="1"/>
  <c r="GA29" i="21"/>
  <c r="FV29" i="21"/>
  <c r="GS29" i="21" s="1"/>
  <c r="FU29" i="21"/>
  <c r="FR29" i="21"/>
  <c r="FL29" i="21"/>
  <c r="FG29" i="21"/>
  <c r="FF29" i="21"/>
  <c r="FA29" i="21"/>
  <c r="EZ29" i="21"/>
  <c r="EW29" i="21"/>
  <c r="ER29" i="21"/>
  <c r="FO29" i="21" s="1"/>
  <c r="EQ29" i="21"/>
  <c r="EL29" i="21"/>
  <c r="EK29" i="21"/>
  <c r="EF29" i="21"/>
  <c r="EE29" i="21"/>
  <c r="EB29" i="21"/>
  <c r="DW29" i="21"/>
  <c r="DV29" i="21"/>
  <c r="DQ29" i="21"/>
  <c r="DP29" i="21"/>
  <c r="DK29" i="21"/>
  <c r="DJ29" i="21"/>
  <c r="DG29" i="21"/>
  <c r="DB29" i="21"/>
  <c r="DA29" i="21"/>
  <c r="CV29" i="21"/>
  <c r="CU29" i="21"/>
  <c r="CP29" i="21"/>
  <c r="CR29" i="21" s="1"/>
  <c r="CO29" i="21"/>
  <c r="CL29" i="21"/>
  <c r="CG29" i="21"/>
  <c r="CF29" i="21"/>
  <c r="CA29" i="21"/>
  <c r="BZ29" i="21"/>
  <c r="BU29" i="21"/>
  <c r="BT29" i="21"/>
  <c r="BQ29" i="21"/>
  <c r="BL29" i="21"/>
  <c r="BN29" i="21" s="1"/>
  <c r="BK29" i="21"/>
  <c r="BF29" i="21"/>
  <c r="BE29" i="21"/>
  <c r="AZ29" i="21"/>
  <c r="AY29" i="21"/>
  <c r="AV29" i="21"/>
  <c r="AR29" i="21"/>
  <c r="AN29" i="21"/>
  <c r="AJ29" i="21"/>
  <c r="AD29" i="21"/>
  <c r="Z29" i="21"/>
  <c r="V29" i="21"/>
  <c r="GH28" i="21"/>
  <c r="GG28" i="21"/>
  <c r="GB28" i="21"/>
  <c r="GY28" i="21" s="1"/>
  <c r="GA28" i="21"/>
  <c r="FV28" i="21"/>
  <c r="GS28" i="21" s="1"/>
  <c r="FU28" i="21"/>
  <c r="FR28" i="21"/>
  <c r="FM28" i="21"/>
  <c r="FL28" i="21"/>
  <c r="FG28" i="21"/>
  <c r="FF28" i="21"/>
  <c r="FA28" i="21"/>
  <c r="EZ28" i="21"/>
  <c r="EW28" i="21"/>
  <c r="ER28" i="21"/>
  <c r="EQ28" i="21"/>
  <c r="EL28" i="21"/>
  <c r="EK28" i="21"/>
  <c r="EF28" i="21"/>
  <c r="EE28" i="21"/>
  <c r="EB28" i="21"/>
  <c r="DW28" i="21"/>
  <c r="DV28" i="21"/>
  <c r="DQ28" i="21"/>
  <c r="DP28" i="21"/>
  <c r="DK28" i="21"/>
  <c r="DJ28" i="21"/>
  <c r="DG28" i="21"/>
  <c r="DB28" i="21"/>
  <c r="CV28" i="21"/>
  <c r="CP28" i="21"/>
  <c r="CG28" i="21"/>
  <c r="CA28" i="21"/>
  <c r="BU28" i="21"/>
  <c r="BL28" i="21"/>
  <c r="BF28" i="21"/>
  <c r="AZ28" i="21"/>
  <c r="AR28" i="21"/>
  <c r="AN28" i="21"/>
  <c r="AJ28" i="21"/>
  <c r="AD28" i="21"/>
  <c r="Z28" i="21"/>
  <c r="V28" i="21"/>
  <c r="GH27" i="21"/>
  <c r="GG27" i="21"/>
  <c r="GB27" i="21"/>
  <c r="GA27" i="21"/>
  <c r="FV27" i="21"/>
  <c r="GS27" i="21" s="1"/>
  <c r="FU27" i="21"/>
  <c r="FR27" i="21"/>
  <c r="FM27" i="21"/>
  <c r="FL27" i="21"/>
  <c r="FG27" i="21"/>
  <c r="FF27" i="21"/>
  <c r="FA27" i="21"/>
  <c r="EZ27" i="21"/>
  <c r="EW27" i="21"/>
  <c r="ER27" i="21"/>
  <c r="EQ27" i="21"/>
  <c r="EL27" i="21"/>
  <c r="EK27" i="21"/>
  <c r="EF27" i="21"/>
  <c r="EE27" i="21"/>
  <c r="EB27" i="21"/>
  <c r="DW27" i="21"/>
  <c r="DV27" i="21"/>
  <c r="DQ27" i="21"/>
  <c r="DP27" i="21"/>
  <c r="DK27" i="21"/>
  <c r="DJ27" i="21"/>
  <c r="DG27" i="21"/>
  <c r="DB27" i="21"/>
  <c r="DA27" i="21"/>
  <c r="CV27" i="21"/>
  <c r="CU27" i="21"/>
  <c r="CP27" i="21"/>
  <c r="CO27" i="21"/>
  <c r="CL27" i="21"/>
  <c r="CG27" i="21"/>
  <c r="CF27" i="21"/>
  <c r="CA27" i="21"/>
  <c r="BZ27" i="21"/>
  <c r="BU27" i="21"/>
  <c r="BT27" i="21"/>
  <c r="BQ27" i="21"/>
  <c r="BL27" i="21"/>
  <c r="BK27" i="21"/>
  <c r="BF27" i="21"/>
  <c r="BE27" i="21"/>
  <c r="AZ27" i="21"/>
  <c r="AY27" i="21"/>
  <c r="AV27" i="21"/>
  <c r="AR27" i="21"/>
  <c r="AN27" i="21"/>
  <c r="AJ27" i="21"/>
  <c r="AD27" i="21"/>
  <c r="Z27" i="21"/>
  <c r="V27" i="21"/>
  <c r="GH23" i="21"/>
  <c r="GG23" i="21"/>
  <c r="GB23" i="21"/>
  <c r="GY23" i="21" s="1"/>
  <c r="GA23" i="21"/>
  <c r="FV23" i="21"/>
  <c r="GS23" i="21" s="1"/>
  <c r="FU23" i="21"/>
  <c r="FR23" i="21"/>
  <c r="FM23" i="21"/>
  <c r="FL23" i="21"/>
  <c r="FG23" i="21"/>
  <c r="FF23" i="21"/>
  <c r="FA23" i="21"/>
  <c r="EZ23" i="21"/>
  <c r="EW23" i="21"/>
  <c r="ER23" i="21"/>
  <c r="EQ23" i="21"/>
  <c r="EL23" i="21"/>
  <c r="EK23" i="21"/>
  <c r="EF23" i="21"/>
  <c r="EE23" i="21"/>
  <c r="EB23" i="21"/>
  <c r="DW23" i="21"/>
  <c r="DV23" i="21"/>
  <c r="DQ23" i="21"/>
  <c r="DP23" i="21"/>
  <c r="DK23" i="21"/>
  <c r="DJ23" i="21"/>
  <c r="DG23" i="21"/>
  <c r="DB23" i="21"/>
  <c r="DA23" i="21"/>
  <c r="CV23" i="21"/>
  <c r="CU23" i="21"/>
  <c r="CP23" i="21"/>
  <c r="CO23" i="21"/>
  <c r="CL23" i="21"/>
  <c r="CG23" i="21"/>
  <c r="CF23" i="21"/>
  <c r="CA23" i="21"/>
  <c r="BZ23" i="21"/>
  <c r="BU23" i="21"/>
  <c r="BW23" i="21" s="1"/>
  <c r="BT23" i="21"/>
  <c r="BQ23" i="21"/>
  <c r="BL23" i="21"/>
  <c r="BK23" i="21"/>
  <c r="BF23" i="21"/>
  <c r="BE23" i="21"/>
  <c r="AZ23" i="21"/>
  <c r="AY23" i="21"/>
  <c r="AV23" i="21"/>
  <c r="AR23" i="21"/>
  <c r="AN23" i="21"/>
  <c r="AJ23" i="21"/>
  <c r="AD23" i="21"/>
  <c r="Z23" i="21"/>
  <c r="V23" i="21"/>
  <c r="P23" i="21"/>
  <c r="L23" i="21"/>
  <c r="CV22" i="21"/>
  <c r="CU22" i="21"/>
  <c r="CP22" i="21"/>
  <c r="CP35" i="21" s="1"/>
  <c r="CO22" i="21"/>
  <c r="CL22" i="21"/>
  <c r="CG22" i="21"/>
  <c r="CG35" i="21" s="1"/>
  <c r="CF22" i="21"/>
  <c r="CA22" i="21"/>
  <c r="BZ22" i="21"/>
  <c r="BU22" i="21"/>
  <c r="BT22" i="21"/>
  <c r="BQ22" i="21"/>
  <c r="BL22" i="21"/>
  <c r="BK22" i="21"/>
  <c r="BF22" i="21"/>
  <c r="BE22" i="21"/>
  <c r="AZ22" i="21"/>
  <c r="AY22" i="21"/>
  <c r="AV22" i="21"/>
  <c r="AR22" i="21"/>
  <c r="AN22" i="21"/>
  <c r="AJ22" i="21"/>
  <c r="AD22" i="21"/>
  <c r="Z22" i="21"/>
  <c r="V22" i="21"/>
  <c r="P22" i="21"/>
  <c r="L22" i="21"/>
  <c r="CV21" i="21"/>
  <c r="CV34" i="21" s="1"/>
  <c r="CU21" i="21"/>
  <c r="CP21" i="21"/>
  <c r="CO21" i="21"/>
  <c r="CL21" i="21"/>
  <c r="CG21" i="21"/>
  <c r="CA21" i="21"/>
  <c r="BU21" i="21"/>
  <c r="BL21" i="21"/>
  <c r="BF21" i="21"/>
  <c r="AZ21" i="21"/>
  <c r="AR21" i="21"/>
  <c r="AN21" i="21"/>
  <c r="AJ21" i="21"/>
  <c r="Z21" i="21"/>
  <c r="AB21" i="21" s="1"/>
  <c r="V21" i="21"/>
  <c r="P21" i="21"/>
  <c r="L21" i="21"/>
  <c r="FK13" i="21"/>
  <c r="GG12" i="21"/>
  <c r="GA12" i="21"/>
  <c r="FZ12" i="21"/>
  <c r="FV12" i="21"/>
  <c r="GS12" i="21" s="1"/>
  <c r="FU12" i="21"/>
  <c r="FR12" i="21"/>
  <c r="FQ12" i="21"/>
  <c r="FL12" i="21"/>
  <c r="FK12" i="21"/>
  <c r="FF12" i="21"/>
  <c r="FE12" i="21"/>
  <c r="FA12" i="21"/>
  <c r="EZ12" i="21"/>
  <c r="EY12" i="21"/>
  <c r="EW12" i="21"/>
  <c r="EV12" i="21"/>
  <c r="ES12" i="21"/>
  <c r="EQ12" i="21"/>
  <c r="EP12" i="21"/>
  <c r="EK12" i="21"/>
  <c r="EJ12" i="21"/>
  <c r="EF12" i="21"/>
  <c r="EL12" i="21" s="1"/>
  <c r="EE12" i="21"/>
  <c r="ED12" i="21"/>
  <c r="EB12" i="21"/>
  <c r="EA12" i="21"/>
  <c r="DV12" i="21"/>
  <c r="DU12" i="21"/>
  <c r="DQ12" i="21"/>
  <c r="DW12" i="21" s="1"/>
  <c r="DP12" i="21"/>
  <c r="DO12" i="21"/>
  <c r="DK12" i="21"/>
  <c r="DL12" i="21" s="1"/>
  <c r="DJ12" i="21"/>
  <c r="DI12" i="21"/>
  <c r="DG12" i="21"/>
  <c r="DF12" i="21"/>
  <c r="DA12" i="21"/>
  <c r="CZ12" i="21"/>
  <c r="CV12" i="21"/>
  <c r="CU12" i="21"/>
  <c r="CT12" i="21"/>
  <c r="CR12" i="21"/>
  <c r="CQ12" i="21"/>
  <c r="CO12" i="21"/>
  <c r="CN12" i="21"/>
  <c r="CL12" i="21"/>
  <c r="CK12" i="21"/>
  <c r="CF12" i="21"/>
  <c r="CE12" i="21"/>
  <c r="CA12" i="21"/>
  <c r="BZ12" i="21"/>
  <c r="BY12" i="21"/>
  <c r="BT12" i="21"/>
  <c r="BS12" i="21"/>
  <c r="BQ12" i="21"/>
  <c r="BP12" i="21"/>
  <c r="BK12" i="21"/>
  <c r="BJ12" i="21"/>
  <c r="BE12" i="21"/>
  <c r="BD12" i="21"/>
  <c r="AZ12" i="21"/>
  <c r="AY12" i="21"/>
  <c r="AX12" i="21"/>
  <c r="AV12" i="21"/>
  <c r="AU12" i="21"/>
  <c r="AQ12" i="21"/>
  <c r="AM12" i="21"/>
  <c r="AJ12" i="21"/>
  <c r="AN12" i="21" s="1"/>
  <c r="AR12" i="21" s="1"/>
  <c r="AS12" i="21" s="1"/>
  <c r="AI12" i="21"/>
  <c r="AG12" i="21"/>
  <c r="GG11" i="21"/>
  <c r="GA11" i="21"/>
  <c r="FZ11" i="21"/>
  <c r="FV11" i="21"/>
  <c r="GS11" i="21" s="1"/>
  <c r="FU11" i="21"/>
  <c r="FR11" i="21"/>
  <c r="FQ11" i="21"/>
  <c r="FL11" i="21"/>
  <c r="FK11" i="21"/>
  <c r="FF11" i="21"/>
  <c r="FE11" i="21"/>
  <c r="FA11" i="21"/>
  <c r="EZ11" i="21"/>
  <c r="EY11" i="21"/>
  <c r="EW11" i="21"/>
  <c r="EV11" i="21"/>
  <c r="ES11" i="21"/>
  <c r="EQ11" i="21"/>
  <c r="EP11" i="21"/>
  <c r="EK11" i="21"/>
  <c r="EJ11" i="21"/>
  <c r="EF11" i="21"/>
  <c r="EE11" i="21"/>
  <c r="ED11" i="21"/>
  <c r="EB11" i="21"/>
  <c r="EA11" i="21"/>
  <c r="DV11" i="21"/>
  <c r="DU11" i="21"/>
  <c r="DQ11" i="21"/>
  <c r="DW11" i="21" s="1"/>
  <c r="DP11" i="21"/>
  <c r="DO11" i="21"/>
  <c r="DK11" i="21"/>
  <c r="DJ11" i="21"/>
  <c r="DI11" i="21"/>
  <c r="DG11" i="21"/>
  <c r="DF11" i="21"/>
  <c r="DB11" i="21"/>
  <c r="DD11" i="21" s="1"/>
  <c r="DA11" i="21"/>
  <c r="CZ11" i="21"/>
  <c r="CW11" i="21"/>
  <c r="CU11" i="21"/>
  <c r="CT11" i="21"/>
  <c r="CR11" i="21"/>
  <c r="CQ11" i="21"/>
  <c r="CO11" i="21"/>
  <c r="CN11" i="21"/>
  <c r="CL11" i="21"/>
  <c r="CK11" i="21"/>
  <c r="CH11" i="21"/>
  <c r="CF11" i="21"/>
  <c r="CE11" i="21"/>
  <c r="CA11" i="21"/>
  <c r="CA8" i="21" s="1"/>
  <c r="BZ11" i="21"/>
  <c r="BY11" i="21"/>
  <c r="BT11" i="21"/>
  <c r="BS11" i="21"/>
  <c r="BQ11" i="21"/>
  <c r="BP11" i="21"/>
  <c r="BK11" i="21"/>
  <c r="BJ11" i="21"/>
  <c r="BE11" i="21"/>
  <c r="BD11" i="21"/>
  <c r="AZ11" i="21"/>
  <c r="BF11" i="21" s="1"/>
  <c r="AY11" i="21"/>
  <c r="AX11" i="21"/>
  <c r="AV11" i="21"/>
  <c r="AU11" i="21"/>
  <c r="AQ11" i="21"/>
  <c r="AM11" i="21"/>
  <c r="AJ11" i="21"/>
  <c r="AI11" i="21"/>
  <c r="AG11" i="21"/>
  <c r="GG10" i="21"/>
  <c r="GA10" i="21"/>
  <c r="FZ10" i="21"/>
  <c r="FV10" i="21"/>
  <c r="GS10" i="21" s="1"/>
  <c r="FU10" i="21"/>
  <c r="FR10" i="21"/>
  <c r="FQ10" i="21"/>
  <c r="FL10" i="21"/>
  <c r="FK10" i="21"/>
  <c r="FF10" i="21"/>
  <c r="FE10" i="21"/>
  <c r="FA10" i="21"/>
  <c r="EZ10" i="21"/>
  <c r="EY10" i="21"/>
  <c r="EW10" i="21"/>
  <c r="EV10" i="21"/>
  <c r="ES10" i="21"/>
  <c r="EQ10" i="21"/>
  <c r="EP10" i="21"/>
  <c r="EK10" i="21"/>
  <c r="EJ10" i="21"/>
  <c r="EF10" i="21"/>
  <c r="EE10" i="21"/>
  <c r="ED10" i="21"/>
  <c r="EB10" i="21"/>
  <c r="EA10" i="21"/>
  <c r="DV10" i="21"/>
  <c r="DU10" i="21"/>
  <c r="DQ10" i="21"/>
  <c r="DP10" i="21"/>
  <c r="DO10" i="21"/>
  <c r="DK10" i="21"/>
  <c r="DI10" i="21"/>
  <c r="DF10" i="21"/>
  <c r="DB10" i="21"/>
  <c r="CZ10" i="21"/>
  <c r="CW10" i="21"/>
  <c r="CT10" i="21"/>
  <c r="GG9" i="21"/>
  <c r="GA9" i="21"/>
  <c r="FZ9" i="21"/>
  <c r="FV9" i="21"/>
  <c r="GS9" i="21" s="1"/>
  <c r="FU9" i="21"/>
  <c r="FR9" i="21"/>
  <c r="FQ9" i="21"/>
  <c r="FO9" i="21"/>
  <c r="FL9" i="21"/>
  <c r="FK9" i="21"/>
  <c r="FI9" i="21"/>
  <c r="FF9" i="21"/>
  <c r="FE9" i="21"/>
  <c r="FC9" i="21"/>
  <c r="EZ9" i="21"/>
  <c r="EY9" i="21"/>
  <c r="EW9" i="21"/>
  <c r="EV9" i="21"/>
  <c r="ET9" i="21"/>
  <c r="ES9" i="21"/>
  <c r="EQ9" i="21"/>
  <c r="EP9" i="21"/>
  <c r="EN9" i="21"/>
  <c r="EK9" i="21"/>
  <c r="EJ9" i="21"/>
  <c r="EH9" i="21"/>
  <c r="EE9" i="21"/>
  <c r="ED9" i="21"/>
  <c r="EB9" i="21"/>
  <c r="EA9" i="21"/>
  <c r="DY9" i="21"/>
  <c r="DV9" i="21"/>
  <c r="DU9" i="21"/>
  <c r="DS9" i="21"/>
  <c r="DR9" i="21"/>
  <c r="DP9" i="21"/>
  <c r="DO9" i="21"/>
  <c r="DM9" i="21"/>
  <c r="DL9" i="21"/>
  <c r="DJ9" i="21"/>
  <c r="DI9" i="21"/>
  <c r="DG9" i="21"/>
  <c r="DF9" i="21"/>
  <c r="DD9" i="21"/>
  <c r="DC9" i="21"/>
  <c r="DA9" i="21"/>
  <c r="CZ9" i="21"/>
  <c r="CX9" i="21"/>
  <c r="CW9" i="21"/>
  <c r="CU9" i="21"/>
  <c r="CT9" i="21"/>
  <c r="CR9" i="21"/>
  <c r="CQ9" i="21"/>
  <c r="CO9" i="21"/>
  <c r="CN9" i="21"/>
  <c r="CL9" i="21"/>
  <c r="CK9" i="21"/>
  <c r="CI9" i="21"/>
  <c r="CH9" i="21"/>
  <c r="CF9" i="21"/>
  <c r="CE9" i="21"/>
  <c r="CC9" i="21"/>
  <c r="BZ9" i="21"/>
  <c r="BY9" i="21"/>
  <c r="BW9" i="21"/>
  <c r="BT9" i="21"/>
  <c r="BS9" i="21"/>
  <c r="BQ9" i="21"/>
  <c r="BP9" i="21"/>
  <c r="BN9" i="21"/>
  <c r="BM9" i="21"/>
  <c r="BK9" i="21"/>
  <c r="BJ9" i="21"/>
  <c r="BH9" i="21"/>
  <c r="BE9" i="21"/>
  <c r="BD9" i="21"/>
  <c r="BB9" i="21"/>
  <c r="AY9" i="21"/>
  <c r="AX9" i="21"/>
  <c r="AV9" i="21"/>
  <c r="AU9" i="21"/>
  <c r="AS9" i="21"/>
  <c r="AQ9" i="21"/>
  <c r="AM9" i="21"/>
  <c r="AI9" i="21"/>
  <c r="AG9" i="21"/>
  <c r="GE8" i="21"/>
  <c r="FY8" i="21"/>
  <c r="GV8" i="21" s="1"/>
  <c r="FS8" i="21"/>
  <c r="FP8" i="21"/>
  <c r="GM8" i="21" s="1"/>
  <c r="FJ8" i="21"/>
  <c r="FD8" i="21"/>
  <c r="EX8" i="21"/>
  <c r="EU8" i="21"/>
  <c r="ER8" i="21"/>
  <c r="ES8" i="21" s="1"/>
  <c r="EO8" i="21"/>
  <c r="EI8" i="21"/>
  <c r="EC8" i="21"/>
  <c r="DZ8" i="21"/>
  <c r="DT8" i="21"/>
  <c r="DN8" i="21"/>
  <c r="DH8" i="21"/>
  <c r="DE8" i="21"/>
  <c r="CY8" i="21"/>
  <c r="CV8" i="21"/>
  <c r="CS8" i="21"/>
  <c r="CP8" i="21"/>
  <c r="CM8" i="21"/>
  <c r="CJ8" i="21"/>
  <c r="CK8" i="21" s="1"/>
  <c r="CG8" i="21"/>
  <c r="CD8" i="21"/>
  <c r="BX8" i="21"/>
  <c r="BU8" i="21"/>
  <c r="BR8" i="21"/>
  <c r="BO8" i="21"/>
  <c r="BI8" i="21"/>
  <c r="BC8" i="21"/>
  <c r="AW8" i="21"/>
  <c r="AT8" i="21"/>
  <c r="AP8" i="21"/>
  <c r="AL8" i="21"/>
  <c r="AH8" i="21"/>
  <c r="AI8" i="21" s="1"/>
  <c r="AF8" i="21"/>
  <c r="GG7" i="21"/>
  <c r="GA7" i="21"/>
  <c r="FZ7" i="21"/>
  <c r="FV7" i="21"/>
  <c r="GS7" i="21" s="1"/>
  <c r="FU7" i="21"/>
  <c r="FR7" i="21"/>
  <c r="FQ7" i="21"/>
  <c r="FL7" i="21"/>
  <c r="FK7" i="21"/>
  <c r="FF7" i="21"/>
  <c r="FE7" i="21"/>
  <c r="FA7" i="21"/>
  <c r="EZ7" i="21"/>
  <c r="EY7" i="21"/>
  <c r="EW7" i="21"/>
  <c r="EV7" i="21"/>
  <c r="ES7" i="21"/>
  <c r="EQ7" i="21"/>
  <c r="EP7" i="21"/>
  <c r="EK7" i="21"/>
  <c r="EJ7" i="21"/>
  <c r="EF7" i="21"/>
  <c r="EE7" i="21"/>
  <c r="ED7" i="21"/>
  <c r="EB7" i="21"/>
  <c r="EA7" i="21"/>
  <c r="DV7" i="21"/>
  <c r="DU7" i="21"/>
  <c r="DP7" i="21"/>
  <c r="DO7" i="21"/>
  <c r="DK7" i="21"/>
  <c r="DM7" i="21" s="1"/>
  <c r="DJ7" i="21"/>
  <c r="DI7" i="21"/>
  <c r="DG7" i="21"/>
  <c r="DF7" i="21"/>
  <c r="DA7" i="21"/>
  <c r="CZ7" i="21"/>
  <c r="CV7" i="21"/>
  <c r="CU7" i="21"/>
  <c r="CT7" i="21"/>
  <c r="CR7" i="21"/>
  <c r="CQ7" i="21"/>
  <c r="CO7" i="21"/>
  <c r="CN7" i="21"/>
  <c r="CL7" i="21"/>
  <c r="CK7" i="21"/>
  <c r="CH7" i="21"/>
  <c r="CF7" i="21"/>
  <c r="CE7" i="21"/>
  <c r="CA7" i="21"/>
  <c r="BZ7" i="21"/>
  <c r="BY7" i="21"/>
  <c r="BT7" i="21"/>
  <c r="BS7" i="21"/>
  <c r="BQ7" i="21"/>
  <c r="BP7" i="21"/>
  <c r="BK7" i="21"/>
  <c r="BJ7" i="21"/>
  <c r="BE7" i="21"/>
  <c r="BD7" i="21"/>
  <c r="AZ7" i="21"/>
  <c r="AY7" i="21"/>
  <c r="AX7" i="21"/>
  <c r="AV7" i="21"/>
  <c r="AU7" i="21"/>
  <c r="AQ7" i="21"/>
  <c r="AM7" i="21"/>
  <c r="AJ7" i="21"/>
  <c r="AI7" i="21"/>
  <c r="AG7" i="21"/>
  <c r="GG6" i="21"/>
  <c r="GA6" i="21"/>
  <c r="FZ6" i="21"/>
  <c r="FV6" i="21"/>
  <c r="GS6" i="21" s="1"/>
  <c r="FU6" i="21"/>
  <c r="FR6" i="21"/>
  <c r="FQ6" i="21"/>
  <c r="FO6" i="21"/>
  <c r="FL6" i="21"/>
  <c r="FK6" i="21"/>
  <c r="FF6" i="21"/>
  <c r="FE6" i="21"/>
  <c r="FA6" i="21"/>
  <c r="EZ6" i="21"/>
  <c r="EY6" i="21"/>
  <c r="EW6" i="21"/>
  <c r="EV6" i="21"/>
  <c r="ES6" i="21"/>
  <c r="EQ6" i="21"/>
  <c r="EP6" i="21"/>
  <c r="EK6" i="21"/>
  <c r="EJ6" i="21"/>
  <c r="EF6" i="21"/>
  <c r="EE6" i="21"/>
  <c r="ED6" i="21"/>
  <c r="EB6" i="21"/>
  <c r="EA6" i="21"/>
  <c r="DV6" i="21"/>
  <c r="DU6" i="21"/>
  <c r="DP6" i="21"/>
  <c r="DO6" i="21"/>
  <c r="DK6" i="21"/>
  <c r="DJ6" i="21"/>
  <c r="DI6" i="21"/>
  <c r="DG6" i="21"/>
  <c r="DF6" i="21"/>
  <c r="CZ6" i="21"/>
  <c r="CV6" i="21"/>
  <c r="CT6" i="21"/>
  <c r="CP6" i="21"/>
  <c r="CP4" i="21" s="1"/>
  <c r="CN6" i="21"/>
  <c r="CK6" i="21"/>
  <c r="GG5" i="21"/>
  <c r="GA5" i="21"/>
  <c r="FZ5" i="21"/>
  <c r="FV5" i="21"/>
  <c r="GS5" i="21" s="1"/>
  <c r="FU5" i="21"/>
  <c r="FR5" i="21"/>
  <c r="FQ5" i="21"/>
  <c r="FO5" i="21"/>
  <c r="FL5" i="21"/>
  <c r="FK5" i="21"/>
  <c r="FI5" i="21"/>
  <c r="FF5" i="21"/>
  <c r="FE5" i="21"/>
  <c r="FC5" i="21"/>
  <c r="EZ5" i="21"/>
  <c r="EY5" i="21"/>
  <c r="EW5" i="21"/>
  <c r="EV5" i="21"/>
  <c r="ET5" i="21"/>
  <c r="ES5" i="21"/>
  <c r="EQ5" i="21"/>
  <c r="EP5" i="21"/>
  <c r="EN5" i="21"/>
  <c r="EK5" i="21"/>
  <c r="EJ5" i="21"/>
  <c r="EH5" i="21"/>
  <c r="EE5" i="21"/>
  <c r="ED5" i="21"/>
  <c r="EB5" i="21"/>
  <c r="EA5" i="21"/>
  <c r="DY5" i="21"/>
  <c r="DV5" i="21"/>
  <c r="DU5" i="21"/>
  <c r="DS5" i="21"/>
  <c r="DR5" i="21"/>
  <c r="DP5" i="21"/>
  <c r="DO5" i="21"/>
  <c r="DM5" i="21"/>
  <c r="DL5" i="21"/>
  <c r="DJ5" i="21"/>
  <c r="DI5" i="21"/>
  <c r="DG5" i="21"/>
  <c r="DF5" i="21"/>
  <c r="DD5" i="21"/>
  <c r="DC5" i="21"/>
  <c r="DA5" i="21"/>
  <c r="CZ5" i="21"/>
  <c r="CX5" i="21"/>
  <c r="CW5" i="21"/>
  <c r="CU5" i="21"/>
  <c r="CT5" i="21"/>
  <c r="CR5" i="21"/>
  <c r="CQ5" i="21"/>
  <c r="CO5" i="21"/>
  <c r="CN5" i="21"/>
  <c r="CL5" i="21"/>
  <c r="CK5" i="21"/>
  <c r="CI5" i="21"/>
  <c r="CH5" i="21"/>
  <c r="CF5" i="21"/>
  <c r="CE5" i="21"/>
  <c r="CC5" i="21"/>
  <c r="BZ5" i="21"/>
  <c r="BY5" i="21"/>
  <c r="BW5" i="21"/>
  <c r="BT5" i="21"/>
  <c r="BS5" i="21"/>
  <c r="BQ5" i="21"/>
  <c r="BP5" i="21"/>
  <c r="BN5" i="21"/>
  <c r="BM5" i="21"/>
  <c r="BK5" i="21"/>
  <c r="BJ5" i="21"/>
  <c r="BH5" i="21"/>
  <c r="BE5" i="21"/>
  <c r="BD5" i="21"/>
  <c r="BB5" i="21"/>
  <c r="AY5" i="21"/>
  <c r="AX5" i="21"/>
  <c r="AV5" i="21"/>
  <c r="AU5" i="21"/>
  <c r="AS5" i="21"/>
  <c r="AQ5" i="21"/>
  <c r="AM5" i="21"/>
  <c r="AI5" i="21"/>
  <c r="AG5" i="21"/>
  <c r="GE4" i="21"/>
  <c r="FY4" i="21"/>
  <c r="FS4" i="21"/>
  <c r="GP4" i="21" s="1"/>
  <c r="FP4" i="21"/>
  <c r="GM4" i="21" s="1"/>
  <c r="FJ4" i="21"/>
  <c r="FD4" i="21"/>
  <c r="FE4" i="21" s="1"/>
  <c r="EX4" i="21"/>
  <c r="EY4" i="21" s="1"/>
  <c r="EU4" i="21"/>
  <c r="ER4" i="21"/>
  <c r="EO4" i="21"/>
  <c r="EI4" i="21"/>
  <c r="EJ4" i="21" s="1"/>
  <c r="EC4" i="21"/>
  <c r="DZ4" i="21"/>
  <c r="EA4" i="21" s="1"/>
  <c r="DT4" i="21"/>
  <c r="DN4" i="21"/>
  <c r="DO4" i="21" s="1"/>
  <c r="DH4" i="21"/>
  <c r="DE4" i="21"/>
  <c r="EB4" i="21" s="1"/>
  <c r="CY4" i="21"/>
  <c r="CS4" i="21"/>
  <c r="CT4" i="21" s="1"/>
  <c r="CM4" i="21"/>
  <c r="CJ4" i="21"/>
  <c r="CG4" i="21"/>
  <c r="CH4" i="21" s="1"/>
  <c r="CD4" i="21"/>
  <c r="CE4" i="21" s="1"/>
  <c r="BX4" i="21"/>
  <c r="BU4" i="21"/>
  <c r="BR4" i="21"/>
  <c r="BS4" i="21" s="1"/>
  <c r="BO4" i="21"/>
  <c r="BI4" i="21"/>
  <c r="BC4" i="21"/>
  <c r="AW4" i="21"/>
  <c r="AX4" i="21" s="1"/>
  <c r="AT4" i="21"/>
  <c r="AU4" i="21" s="1"/>
  <c r="AP4" i="21"/>
  <c r="AQ4" i="21" s="1"/>
  <c r="AL4" i="21"/>
  <c r="AH4" i="21"/>
  <c r="AF4" i="21"/>
  <c r="GE16" i="21"/>
  <c r="FV16" i="21"/>
  <c r="FA16" i="21"/>
  <c r="EF16" i="21"/>
  <c r="EG9" i="21" s="1"/>
  <c r="DW16" i="21"/>
  <c r="DX9" i="21" s="1"/>
  <c r="BU16" i="21"/>
  <c r="AZ16" i="21"/>
  <c r="AJ16" i="21"/>
  <c r="AK9" i="21" s="1"/>
  <c r="EH31" i="15"/>
  <c r="EE31" i="15"/>
  <c r="EB31" i="15"/>
  <c r="DY31" i="15"/>
  <c r="DV31" i="15"/>
  <c r="DS31" i="15"/>
  <c r="DP31" i="15"/>
  <c r="DM31" i="15"/>
  <c r="DJ31" i="15"/>
  <c r="DG31" i="15"/>
  <c r="DD31" i="15"/>
  <c r="DA31" i="15"/>
  <c r="CX31" i="15"/>
  <c r="CU31" i="15"/>
  <c r="CR31" i="15"/>
  <c r="CO31" i="15"/>
  <c r="CL31" i="15"/>
  <c r="CK31" i="15"/>
  <c r="CI31" i="15"/>
  <c r="HB4" i="21" l="1"/>
  <c r="GF4" i="21"/>
  <c r="FT8" i="21"/>
  <c r="GP8" i="21"/>
  <c r="FZ4" i="21"/>
  <c r="GV4" i="21"/>
  <c r="GB11" i="21"/>
  <c r="GY11" i="21" s="1"/>
  <c r="CC27" i="21"/>
  <c r="FI27" i="21"/>
  <c r="GD27" i="21"/>
  <c r="GY27" i="21"/>
  <c r="DB8" i="21"/>
  <c r="DD8" i="21" s="1"/>
  <c r="BW30" i="21"/>
  <c r="FU4" i="21"/>
  <c r="FT4" i="21"/>
  <c r="DE34" i="21"/>
  <c r="AH13" i="21"/>
  <c r="AK7" i="21"/>
  <c r="EL16" i="21"/>
  <c r="EM5" i="21" s="1"/>
  <c r="EG5" i="21"/>
  <c r="BZ8" i="21"/>
  <c r="EH11" i="21"/>
  <c r="FB12" i="21"/>
  <c r="CX11" i="21"/>
  <c r="DC11" i="21"/>
  <c r="DS11" i="21"/>
  <c r="FC23" i="21"/>
  <c r="FO23" i="21"/>
  <c r="CO4" i="21"/>
  <c r="BY8" i="21"/>
  <c r="EK8" i="21"/>
  <c r="ET30" i="21"/>
  <c r="BO13" i="21"/>
  <c r="FD13" i="21"/>
  <c r="FC12" i="21"/>
  <c r="AD21" i="21"/>
  <c r="CX21" i="21"/>
  <c r="BB22" i="21"/>
  <c r="BH23" i="21"/>
  <c r="DM23" i="21"/>
  <c r="EN23" i="21"/>
  <c r="FX23" i="21"/>
  <c r="DM28" i="21"/>
  <c r="FI28" i="21"/>
  <c r="BB29" i="21"/>
  <c r="BW29" i="21"/>
  <c r="CI29" i="21"/>
  <c r="DS29" i="21"/>
  <c r="FC29" i="21"/>
  <c r="CR30" i="21"/>
  <c r="EN30" i="21"/>
  <c r="FX30" i="21"/>
  <c r="BW7" i="21"/>
  <c r="AZ4" i="21"/>
  <c r="EX13" i="21"/>
  <c r="DM6" i="21"/>
  <c r="AY8" i="21"/>
  <c r="EY8" i="21"/>
  <c r="BE35" i="21"/>
  <c r="DY28" i="21"/>
  <c r="FW6" i="21"/>
  <c r="EL10" i="21"/>
  <c r="EN12" i="21"/>
  <c r="CR22" i="21"/>
  <c r="CI23" i="21"/>
  <c r="FX28" i="21"/>
  <c r="GJ28" i="21"/>
  <c r="GJ30" i="21"/>
  <c r="AN16" i="21"/>
  <c r="AO5" i="21" s="1"/>
  <c r="BC13" i="21"/>
  <c r="DA4" i="21"/>
  <c r="EW4" i="21"/>
  <c r="AK5" i="21"/>
  <c r="EG10" i="21"/>
  <c r="DR11" i="21"/>
  <c r="DR12" i="21"/>
  <c r="BN23" i="21"/>
  <c r="CX23" i="21"/>
  <c r="GJ23" i="21"/>
  <c r="BH27" i="21"/>
  <c r="BB27" i="21"/>
  <c r="CX27" i="21"/>
  <c r="EH27" i="21"/>
  <c r="CC29" i="21"/>
  <c r="FI29" i="21"/>
  <c r="BN30" i="21"/>
  <c r="FC30" i="21"/>
  <c r="FO30" i="21"/>
  <c r="AG4" i="21"/>
  <c r="AF13" i="21"/>
  <c r="ED4" i="21"/>
  <c r="EZ4" i="21"/>
  <c r="DB6" i="21"/>
  <c r="DC6" i="21" s="1"/>
  <c r="CW6" i="21"/>
  <c r="FW7" i="21"/>
  <c r="GB7" i="21"/>
  <c r="DI8" i="21"/>
  <c r="BL11" i="21"/>
  <c r="CI11" i="21" s="1"/>
  <c r="BF35" i="21"/>
  <c r="BF16" i="21"/>
  <c r="BG11" i="21" s="1"/>
  <c r="BA9" i="21"/>
  <c r="CW8" i="21"/>
  <c r="CX8" i="21"/>
  <c r="DU8" i="21"/>
  <c r="DV8" i="21"/>
  <c r="DT13" i="21"/>
  <c r="FW11" i="21"/>
  <c r="EC13" i="21"/>
  <c r="FL4" i="21"/>
  <c r="FK4" i="21"/>
  <c r="BF8" i="21"/>
  <c r="AJ35" i="21"/>
  <c r="AN11" i="21"/>
  <c r="AR11" i="21" s="1"/>
  <c r="AR8" i="21" s="1"/>
  <c r="AL13" i="21"/>
  <c r="AM4" i="21"/>
  <c r="EH6" i="21"/>
  <c r="EF4" i="21"/>
  <c r="EG4" i="21" s="1"/>
  <c r="DM30" i="21"/>
  <c r="CA16" i="21"/>
  <c r="CB5" i="21" s="1"/>
  <c r="BV12" i="21"/>
  <c r="BZ4" i="21"/>
  <c r="BV5" i="21"/>
  <c r="BJ8" i="21"/>
  <c r="EO13" i="21"/>
  <c r="EP8" i="21"/>
  <c r="EQ8" i="21"/>
  <c r="FQ8" i="21"/>
  <c r="FR8" i="21"/>
  <c r="DW10" i="21"/>
  <c r="ET10" i="21" s="1"/>
  <c r="DR10" i="21"/>
  <c r="DS10" i="21"/>
  <c r="FC10" i="21"/>
  <c r="FG10" i="21"/>
  <c r="FM10" i="21" s="1"/>
  <c r="FG12" i="21"/>
  <c r="FM12" i="21" s="1"/>
  <c r="DM29" i="21"/>
  <c r="FG16" i="21"/>
  <c r="FM16" i="21" s="1"/>
  <c r="FN6" i="21" s="1"/>
  <c r="AI4" i="21"/>
  <c r="BD4" i="21"/>
  <c r="BT4" i="21"/>
  <c r="EK4" i="21"/>
  <c r="EV4" i="21"/>
  <c r="GG4" i="21"/>
  <c r="FB5" i="21"/>
  <c r="CQ4" i="21"/>
  <c r="CR4" i="21"/>
  <c r="BV7" i="21"/>
  <c r="BE8" i="21"/>
  <c r="DN13" i="21"/>
  <c r="EE8" i="21"/>
  <c r="FS13" i="21"/>
  <c r="GP13" i="21" s="1"/>
  <c r="FB9" i="21"/>
  <c r="DL10" i="21"/>
  <c r="DK8" i="21"/>
  <c r="EH10" i="21"/>
  <c r="FB10" i="21"/>
  <c r="EG12" i="21"/>
  <c r="DD23" i="21"/>
  <c r="ET23" i="21"/>
  <c r="FI23" i="21"/>
  <c r="DD27" i="21"/>
  <c r="FO28" i="21"/>
  <c r="GD28" i="21"/>
  <c r="DD29" i="21"/>
  <c r="AV35" i="21"/>
  <c r="AJ4" i="21"/>
  <c r="AK4" i="21" s="1"/>
  <c r="AY4" i="21"/>
  <c r="BE4" i="21"/>
  <c r="EP4" i="21"/>
  <c r="EQ4" i="21"/>
  <c r="AN7" i="21"/>
  <c r="AO7" i="21" s="1"/>
  <c r="AG8" i="21"/>
  <c r="DG8" i="21"/>
  <c r="DQ8" i="21"/>
  <c r="FE8" i="21"/>
  <c r="FF8" i="21"/>
  <c r="DC10" i="21"/>
  <c r="DL11" i="21"/>
  <c r="DM11" i="21"/>
  <c r="CI27" i="21"/>
  <c r="DS27" i="21"/>
  <c r="EN27" i="21"/>
  <c r="FX12" i="21"/>
  <c r="BH22" i="21"/>
  <c r="CR23" i="21"/>
  <c r="DY27" i="21"/>
  <c r="FO27" i="21"/>
  <c r="GJ27" i="21"/>
  <c r="BH29" i="21"/>
  <c r="GD29" i="21"/>
  <c r="BH30" i="21"/>
  <c r="CX30" i="21"/>
  <c r="CF8" i="21"/>
  <c r="CC22" i="21"/>
  <c r="GD23" i="21"/>
  <c r="DS28" i="21"/>
  <c r="CI30" i="21"/>
  <c r="FI30" i="21"/>
  <c r="AY35" i="21"/>
  <c r="CF35" i="21"/>
  <c r="CU35" i="21"/>
  <c r="BI13" i="21"/>
  <c r="BI14" i="21" s="1"/>
  <c r="BJ4" i="21"/>
  <c r="DJ4" i="21"/>
  <c r="DX5" i="21"/>
  <c r="FH5" i="21"/>
  <c r="EL6" i="21"/>
  <c r="DQ7" i="21"/>
  <c r="FG7" i="21"/>
  <c r="FB7" i="21"/>
  <c r="AV8" i="21"/>
  <c r="BP8" i="21"/>
  <c r="CM13" i="21"/>
  <c r="CM14" i="21" s="1"/>
  <c r="CN8" i="21"/>
  <c r="EB8" i="21"/>
  <c r="AR35" i="21"/>
  <c r="ET11" i="21"/>
  <c r="DY11" i="21"/>
  <c r="FG11" i="21"/>
  <c r="GD11" i="21" s="1"/>
  <c r="AT13" i="21"/>
  <c r="AT14" i="21" s="1"/>
  <c r="BN22" i="21"/>
  <c r="BK4" i="21"/>
  <c r="BP4" i="21"/>
  <c r="BY4" i="21"/>
  <c r="CD13" i="21"/>
  <c r="CD14" i="21" s="1"/>
  <c r="CN4" i="21"/>
  <c r="DI4" i="21"/>
  <c r="FA4" i="21"/>
  <c r="FP13" i="21"/>
  <c r="FR4" i="21"/>
  <c r="GA4" i="21"/>
  <c r="EG6" i="21"/>
  <c r="BA7" i="21"/>
  <c r="DL7" i="21"/>
  <c r="FC7" i="21"/>
  <c r="FX7" i="21"/>
  <c r="AU8" i="21"/>
  <c r="BK8" i="21"/>
  <c r="BQ8" i="21"/>
  <c r="BV8" i="21"/>
  <c r="CE8" i="21"/>
  <c r="CO8" i="21"/>
  <c r="CT8" i="21"/>
  <c r="EA8" i="21"/>
  <c r="EV8" i="21"/>
  <c r="FA8" i="21"/>
  <c r="FL8" i="21"/>
  <c r="FW9" i="21"/>
  <c r="GB9" i="21"/>
  <c r="GY9" i="21" s="1"/>
  <c r="FW10" i="21"/>
  <c r="GB10" i="21"/>
  <c r="GY10" i="21" s="1"/>
  <c r="AN8" i="21"/>
  <c r="DX11" i="21"/>
  <c r="FB11" i="21"/>
  <c r="FX11" i="21"/>
  <c r="BA12" i="21"/>
  <c r="DB12" i="21"/>
  <c r="DY12" i="21" s="1"/>
  <c r="CW12" i="21"/>
  <c r="CX12" i="21"/>
  <c r="FW12" i="21"/>
  <c r="GB12" i="21"/>
  <c r="GY12" i="21" s="1"/>
  <c r="BX13" i="21"/>
  <c r="BX14" i="21" s="1"/>
  <c r="CS13" i="21"/>
  <c r="CS14" i="21" s="1"/>
  <c r="DH13" i="21"/>
  <c r="DH14" i="21" s="1"/>
  <c r="ER13" i="21"/>
  <c r="ER14" i="21" s="1"/>
  <c r="CI22" i="21"/>
  <c r="DY23" i="21"/>
  <c r="EH23" i="21"/>
  <c r="BW27" i="21"/>
  <c r="CR27" i="21"/>
  <c r="DD30" i="21"/>
  <c r="GD30" i="21"/>
  <c r="AV4" i="21"/>
  <c r="BQ4" i="21"/>
  <c r="BV4" i="21"/>
  <c r="CA4" i="21"/>
  <c r="CJ13" i="21"/>
  <c r="CJ14" i="21" s="1"/>
  <c r="CL4" i="21"/>
  <c r="CU4" i="21"/>
  <c r="CZ4" i="21"/>
  <c r="DE13" i="21"/>
  <c r="DE14" i="21" s="1"/>
  <c r="DF4" i="21"/>
  <c r="DK4" i="21"/>
  <c r="DV4" i="21"/>
  <c r="ES4" i="21"/>
  <c r="FQ4" i="21"/>
  <c r="BA5" i="21"/>
  <c r="GB5" i="21"/>
  <c r="GY5" i="21" s="1"/>
  <c r="FW5" i="21"/>
  <c r="FV4" i="21"/>
  <c r="GS4" i="21" s="1"/>
  <c r="DL6" i="21"/>
  <c r="DQ6" i="21"/>
  <c r="FC6" i="21"/>
  <c r="FG6" i="21"/>
  <c r="CX7" i="21"/>
  <c r="DB7" i="21"/>
  <c r="EL7" i="21"/>
  <c r="EG7" i="21"/>
  <c r="AQ8" i="21"/>
  <c r="BT8" i="21"/>
  <c r="CR8" i="21"/>
  <c r="CU8" i="21"/>
  <c r="CY13" i="21"/>
  <c r="CY14" i="21" s="1"/>
  <c r="CZ8" i="21"/>
  <c r="DP8" i="21"/>
  <c r="EW8" i="21"/>
  <c r="FK8" i="21"/>
  <c r="FU8" i="21"/>
  <c r="FZ8" i="21"/>
  <c r="BV9" i="21"/>
  <c r="FH9" i="21"/>
  <c r="FN9" i="21"/>
  <c r="FX9" i="21"/>
  <c r="FX10" i="21"/>
  <c r="AZ35" i="21"/>
  <c r="BA11" i="21"/>
  <c r="AZ8" i="21"/>
  <c r="BW8" i="21" s="1"/>
  <c r="BV11" i="21"/>
  <c r="CC11" i="21"/>
  <c r="CA35" i="21"/>
  <c r="EF8" i="21"/>
  <c r="FC11" i="21"/>
  <c r="DM12" i="21"/>
  <c r="ET12" i="21"/>
  <c r="EH12" i="21"/>
  <c r="AP13" i="21"/>
  <c r="AW13" i="21"/>
  <c r="AW14" i="21" s="1"/>
  <c r="BR13" i="21"/>
  <c r="BR14" i="21" s="1"/>
  <c r="CR21" i="21"/>
  <c r="BB23" i="21"/>
  <c r="FC27" i="21"/>
  <c r="FX27" i="21"/>
  <c r="EH28" i="21"/>
  <c r="DY29" i="21"/>
  <c r="EH29" i="21"/>
  <c r="FX29" i="21"/>
  <c r="DY30" i="21"/>
  <c r="EH30" i="21"/>
  <c r="CF4" i="21"/>
  <c r="CK4" i="21"/>
  <c r="CV4" i="21"/>
  <c r="DG4" i="21"/>
  <c r="DP4" i="21"/>
  <c r="DU4" i="21"/>
  <c r="DZ13" i="21"/>
  <c r="DZ14" i="21" s="1"/>
  <c r="EE4" i="21"/>
  <c r="EU13" i="21"/>
  <c r="EU14" i="21" s="1"/>
  <c r="FF4" i="21"/>
  <c r="FX5" i="21"/>
  <c r="CQ6" i="21"/>
  <c r="FB6" i="21"/>
  <c r="FX6" i="21"/>
  <c r="GB6" i="21"/>
  <c r="GY6" i="21" s="1"/>
  <c r="CW7" i="21"/>
  <c r="EH7" i="21"/>
  <c r="AM8" i="21"/>
  <c r="AX8" i="21"/>
  <c r="BD8" i="21"/>
  <c r="BS8" i="21"/>
  <c r="CH8" i="21"/>
  <c r="CL8" i="21"/>
  <c r="CQ8" i="21"/>
  <c r="DA8" i="21"/>
  <c r="DF8" i="21"/>
  <c r="DJ8" i="21"/>
  <c r="DO8" i="21"/>
  <c r="ED8" i="21"/>
  <c r="EI13" i="21"/>
  <c r="EI14" i="21" s="1"/>
  <c r="EJ8" i="21"/>
  <c r="EZ8" i="21"/>
  <c r="FV8" i="21"/>
  <c r="GS8" i="21" s="1"/>
  <c r="GA8" i="21"/>
  <c r="GG8" i="21"/>
  <c r="EN10" i="21"/>
  <c r="AK11" i="21"/>
  <c r="AJ8" i="21"/>
  <c r="BW11" i="21"/>
  <c r="EG11" i="21"/>
  <c r="EL11" i="21"/>
  <c r="AK12" i="21"/>
  <c r="CG12" i="21"/>
  <c r="DS12" i="21"/>
  <c r="DX12" i="21"/>
  <c r="BU13" i="21"/>
  <c r="BU14" i="21" s="1"/>
  <c r="CP13" i="21"/>
  <c r="CP14" i="21" s="1"/>
  <c r="FY13" i="21"/>
  <c r="GV13" i="21" s="1"/>
  <c r="BU35" i="21"/>
  <c r="BW35" i="21" s="1"/>
  <c r="BW22" i="21"/>
  <c r="ET28" i="21"/>
  <c r="FC28" i="21"/>
  <c r="ET29" i="21"/>
  <c r="BB30" i="21"/>
  <c r="BQ35" i="21"/>
  <c r="CV35" i="21"/>
  <c r="CX22" i="21"/>
  <c r="DS23" i="21"/>
  <c r="BN27" i="21"/>
  <c r="ET27" i="21"/>
  <c r="EN28" i="21"/>
  <c r="EN29" i="21"/>
  <c r="DS30" i="21"/>
  <c r="BT35" i="21"/>
  <c r="CL35" i="21"/>
  <c r="BF7" i="21"/>
  <c r="BW12" i="21"/>
  <c r="BB12" i="21"/>
  <c r="BF12" i="21"/>
  <c r="CC23" i="21"/>
  <c r="DM27" i="21"/>
  <c r="CX29" i="21"/>
  <c r="CC30" i="21"/>
  <c r="CO35" i="21"/>
  <c r="BZ35" i="21"/>
  <c r="HB13" i="21" l="1"/>
  <c r="GF13" i="21"/>
  <c r="GH11" i="21"/>
  <c r="GC11" i="21"/>
  <c r="DC8" i="21"/>
  <c r="FP14" i="21"/>
  <c r="GM13" i="21"/>
  <c r="GC7" i="21"/>
  <c r="GY7" i="21"/>
  <c r="BP13" i="21"/>
  <c r="BO14" i="21"/>
  <c r="AI13" i="21"/>
  <c r="AH14" i="21"/>
  <c r="AM13" i="21"/>
  <c r="AL14" i="21"/>
  <c r="DU13" i="21"/>
  <c r="DT14" i="21"/>
  <c r="AJ13" i="21"/>
  <c r="AF14" i="21"/>
  <c r="BD13" i="21"/>
  <c r="BC14" i="21"/>
  <c r="EY13" i="21"/>
  <c r="EX14" i="21"/>
  <c r="AQ13" i="21"/>
  <c r="AP14" i="21"/>
  <c r="AS11" i="21"/>
  <c r="DO13" i="21"/>
  <c r="DN14" i="21"/>
  <c r="EP13" i="21"/>
  <c r="EO14" i="21"/>
  <c r="EE13" i="21"/>
  <c r="EC14" i="21"/>
  <c r="BB4" i="21"/>
  <c r="FE13" i="21"/>
  <c r="FD14" i="21"/>
  <c r="FY14" i="21"/>
  <c r="FT13" i="21"/>
  <c r="EM12" i="21"/>
  <c r="EM9" i="21"/>
  <c r="AO11" i="21"/>
  <c r="AO9" i="21"/>
  <c r="CB12" i="21"/>
  <c r="FI12" i="21"/>
  <c r="BE13" i="21"/>
  <c r="AN4" i="21"/>
  <c r="AO4" i="21" s="1"/>
  <c r="EQ13" i="21"/>
  <c r="DB4" i="21"/>
  <c r="DB13" i="21" s="1"/>
  <c r="DB14" i="21" s="1"/>
  <c r="CB11" i="21"/>
  <c r="ED13" i="21"/>
  <c r="CC35" i="21"/>
  <c r="CB8" i="21"/>
  <c r="CB7" i="21"/>
  <c r="CB9" i="21"/>
  <c r="BW4" i="21"/>
  <c r="EM10" i="21"/>
  <c r="AR7" i="21"/>
  <c r="AS7" i="21" s="1"/>
  <c r="AG13" i="21"/>
  <c r="DL8" i="21"/>
  <c r="FU13" i="21"/>
  <c r="CR35" i="21"/>
  <c r="CC8" i="21"/>
  <c r="DX10" i="21"/>
  <c r="DW8" i="21"/>
  <c r="DX8" i="21" s="1"/>
  <c r="BA4" i="21"/>
  <c r="DY10" i="21"/>
  <c r="DS8" i="21"/>
  <c r="AO12" i="21"/>
  <c r="AN35" i="21"/>
  <c r="BH35" i="21" s="1"/>
  <c r="DM8" i="21"/>
  <c r="FH12" i="21"/>
  <c r="BL8" i="21"/>
  <c r="CI8" i="21" s="1"/>
  <c r="FN5" i="21"/>
  <c r="EZ13" i="21"/>
  <c r="DP13" i="21"/>
  <c r="FL13" i="21"/>
  <c r="BM11" i="21"/>
  <c r="FG8" i="21"/>
  <c r="BL35" i="21"/>
  <c r="BN35" i="21" s="1"/>
  <c r="BB35" i="21"/>
  <c r="FH10" i="21"/>
  <c r="BN11" i="21"/>
  <c r="DR8" i="21"/>
  <c r="BG5" i="21"/>
  <c r="BG9" i="21"/>
  <c r="FI10" i="21"/>
  <c r="BG8" i="21"/>
  <c r="CQ13" i="21"/>
  <c r="CR13" i="21"/>
  <c r="FX8" i="21"/>
  <c r="FW8" i="21"/>
  <c r="EA13" i="21"/>
  <c r="EF13" i="21"/>
  <c r="EF14" i="21" s="1"/>
  <c r="EB13" i="21"/>
  <c r="CX4" i="21"/>
  <c r="CW4" i="21"/>
  <c r="BS13" i="21"/>
  <c r="BT13" i="21"/>
  <c r="FO10" i="21"/>
  <c r="FN10" i="21"/>
  <c r="CZ13" i="21"/>
  <c r="DA13" i="21"/>
  <c r="DL4" i="21"/>
  <c r="DM4" i="21"/>
  <c r="BY13" i="21"/>
  <c r="BZ13" i="21"/>
  <c r="AO8" i="21"/>
  <c r="FR13" i="21"/>
  <c r="FQ13" i="21"/>
  <c r="FV13" i="21"/>
  <c r="GS13" i="21" s="1"/>
  <c r="CO13" i="21"/>
  <c r="CN13" i="21"/>
  <c r="FI7" i="21"/>
  <c r="FM7" i="21"/>
  <c r="FH7" i="21"/>
  <c r="EM6" i="21"/>
  <c r="EL4" i="21"/>
  <c r="EN6" i="21"/>
  <c r="BL12" i="21"/>
  <c r="BG12" i="21"/>
  <c r="CC12" i="21"/>
  <c r="BH12" i="21"/>
  <c r="BL7" i="21"/>
  <c r="BF4" i="21"/>
  <c r="BG7" i="21"/>
  <c r="CA13" i="21"/>
  <c r="CA14" i="21" s="1"/>
  <c r="BV13" i="21"/>
  <c r="EK13" i="21"/>
  <c r="EJ13" i="21"/>
  <c r="DS6" i="21"/>
  <c r="DR6" i="21"/>
  <c r="DW6" i="21"/>
  <c r="DQ4" i="21"/>
  <c r="GD5" i="21"/>
  <c r="GH5" i="21"/>
  <c r="HE5" i="21" s="1"/>
  <c r="GC5" i="21"/>
  <c r="GB4" i="21"/>
  <c r="GY4" i="21" s="1"/>
  <c r="ES13" i="21"/>
  <c r="GD9" i="21"/>
  <c r="GB8" i="21"/>
  <c r="GY8" i="21" s="1"/>
  <c r="GC9" i="21"/>
  <c r="FB4" i="21"/>
  <c r="FC4" i="21"/>
  <c r="FF13" i="21"/>
  <c r="DW7" i="21"/>
  <c r="DR7" i="21"/>
  <c r="DS7" i="21"/>
  <c r="DC4" i="21"/>
  <c r="BK13" i="21"/>
  <c r="BJ13" i="21"/>
  <c r="GD7" i="21"/>
  <c r="CX35" i="21"/>
  <c r="GG13" i="21"/>
  <c r="FO12" i="21"/>
  <c r="FN12" i="21"/>
  <c r="EN11" i="21"/>
  <c r="EL8" i="21"/>
  <c r="EM11" i="21"/>
  <c r="AK8" i="21"/>
  <c r="GH6" i="21"/>
  <c r="GC6" i="21"/>
  <c r="GD6" i="21"/>
  <c r="FA13" i="21"/>
  <c r="FA14" i="21" s="1"/>
  <c r="EV13" i="21"/>
  <c r="EW13" i="21"/>
  <c r="AY13" i="21"/>
  <c r="AX13" i="21"/>
  <c r="EH8" i="21"/>
  <c r="EG8" i="21"/>
  <c r="EN7" i="21"/>
  <c r="EM7" i="21"/>
  <c r="DG13" i="21"/>
  <c r="DF13" i="21"/>
  <c r="CL13" i="21"/>
  <c r="CK13" i="21"/>
  <c r="DK13" i="21"/>
  <c r="DK14" i="21" s="1"/>
  <c r="DJ13" i="21"/>
  <c r="DI13" i="21"/>
  <c r="GD12" i="21"/>
  <c r="GC12" i="21"/>
  <c r="GH12" i="21"/>
  <c r="HE12" i="21" s="1"/>
  <c r="DD12" i="21"/>
  <c r="DC12" i="21"/>
  <c r="GD10" i="21"/>
  <c r="GC10" i="21"/>
  <c r="GH10" i="21"/>
  <c r="FC8" i="21"/>
  <c r="FB8" i="21"/>
  <c r="CC7" i="21"/>
  <c r="AU13" i="21"/>
  <c r="AZ13" i="21"/>
  <c r="AZ14" i="21" s="1"/>
  <c r="AV13" i="21"/>
  <c r="FI11" i="21"/>
  <c r="FM11" i="21"/>
  <c r="FH11" i="21"/>
  <c r="AS8" i="21"/>
  <c r="EH4" i="21"/>
  <c r="BQ13" i="21"/>
  <c r="GA13" i="21"/>
  <c r="FZ13" i="21"/>
  <c r="CH12" i="21"/>
  <c r="CV13" i="21"/>
  <c r="CV14" i="21" s="1"/>
  <c r="BB8" i="21"/>
  <c r="BA8" i="21"/>
  <c r="DC7" i="21"/>
  <c r="DD7" i="21"/>
  <c r="FH6" i="21"/>
  <c r="FI6" i="21"/>
  <c r="FG4" i="21"/>
  <c r="FX4" i="21"/>
  <c r="FW4" i="21"/>
  <c r="CB4" i="21"/>
  <c r="DV13" i="21"/>
  <c r="CU13" i="21"/>
  <c r="CT13" i="21"/>
  <c r="BH8" i="21"/>
  <c r="CE13" i="21"/>
  <c r="CF13" i="21"/>
  <c r="BM8" i="21"/>
  <c r="CJ27" i="15"/>
  <c r="CJ52" i="15"/>
  <c r="DD4" i="21" l="1"/>
  <c r="AR4" i="21"/>
  <c r="AR13" i="21" s="1"/>
  <c r="AN13" i="21"/>
  <c r="AJ14" i="21"/>
  <c r="AK13" i="21"/>
  <c r="GJ7" i="21"/>
  <c r="ET8" i="21"/>
  <c r="FI8" i="21"/>
  <c r="BN8" i="21"/>
  <c r="DY8" i="21"/>
  <c r="FH8" i="21"/>
  <c r="CI35" i="21"/>
  <c r="CW13" i="21"/>
  <c r="CX13" i="21"/>
  <c r="FO11" i="21"/>
  <c r="FN11" i="21"/>
  <c r="BF13" i="21"/>
  <c r="BF14" i="21" s="1"/>
  <c r="BB13" i="21"/>
  <c r="BA13" i="21"/>
  <c r="FG13" i="21"/>
  <c r="FG14" i="21" s="1"/>
  <c r="FC13" i="21"/>
  <c r="FB13" i="21"/>
  <c r="GD8" i="21"/>
  <c r="GC8" i="21"/>
  <c r="BH4" i="21"/>
  <c r="BG4" i="21"/>
  <c r="EN4" i="21"/>
  <c r="EM4" i="21"/>
  <c r="GB13" i="21"/>
  <c r="FX13" i="21"/>
  <c r="FW13" i="21"/>
  <c r="GJ12" i="21"/>
  <c r="GJ9" i="21"/>
  <c r="GH8" i="21"/>
  <c r="HE8" i="21" s="1"/>
  <c r="GD4" i="21"/>
  <c r="GC4" i="21"/>
  <c r="DR4" i="21"/>
  <c r="DS4" i="21"/>
  <c r="DQ13" i="21"/>
  <c r="DQ14" i="21" s="1"/>
  <c r="BW13" i="21"/>
  <c r="BM7" i="21"/>
  <c r="BL4" i="21"/>
  <c r="CI7" i="21"/>
  <c r="BN7" i="21"/>
  <c r="BM12" i="21"/>
  <c r="BN12" i="21"/>
  <c r="CC4" i="21"/>
  <c r="FI4" i="21"/>
  <c r="FH4" i="21"/>
  <c r="CI12" i="21"/>
  <c r="GJ10" i="21"/>
  <c r="DL13" i="21"/>
  <c r="DM13" i="21"/>
  <c r="DX6" i="21"/>
  <c r="DY6" i="21"/>
  <c r="ET6" i="21"/>
  <c r="DW4" i="21"/>
  <c r="CB13" i="21"/>
  <c r="CG13" i="21"/>
  <c r="CC13" i="21"/>
  <c r="FM8" i="21"/>
  <c r="EG13" i="21"/>
  <c r="EL13" i="21"/>
  <c r="EL14" i="21" s="1"/>
  <c r="EH13" i="21"/>
  <c r="DC13" i="21"/>
  <c r="GJ6" i="21"/>
  <c r="EN8" i="21"/>
  <c r="EM8" i="21"/>
  <c r="ET7" i="21"/>
  <c r="DY7" i="21"/>
  <c r="DX7" i="21"/>
  <c r="GH4" i="21"/>
  <c r="HE4" i="21" s="1"/>
  <c r="GJ5" i="21"/>
  <c r="GJ11" i="21"/>
  <c r="FM4" i="21"/>
  <c r="FO7" i="21"/>
  <c r="FN7" i="21"/>
  <c r="AS4" i="21" l="1"/>
  <c r="AN14" i="21"/>
  <c r="AO13" i="21"/>
  <c r="DD13" i="21"/>
  <c r="CG14" i="21"/>
  <c r="AS13" i="21"/>
  <c r="AR14" i="21"/>
  <c r="GB14" i="21"/>
  <c r="GY13" i="21"/>
  <c r="FI13" i="21"/>
  <c r="FH13" i="21"/>
  <c r="FO8" i="21"/>
  <c r="FN8" i="21"/>
  <c r="BN4" i="21"/>
  <c r="BM4" i="21"/>
  <c r="BL13" i="21"/>
  <c r="BL14" i="21" s="1"/>
  <c r="CI4" i="21"/>
  <c r="GC13" i="21"/>
  <c r="GD13" i="21"/>
  <c r="FM13" i="21"/>
  <c r="FM14" i="21" s="1"/>
  <c r="FN4" i="21"/>
  <c r="FO4" i="21"/>
  <c r="GJ4" i="21"/>
  <c r="DW13" i="21"/>
  <c r="DW14" i="21" s="1"/>
  <c r="DY4" i="21"/>
  <c r="DX4" i="21"/>
  <c r="ET4" i="21"/>
  <c r="DS13" i="21"/>
  <c r="DR13" i="21"/>
  <c r="EM13" i="21"/>
  <c r="EN13" i="21"/>
  <c r="CH13" i="21"/>
  <c r="GJ8" i="21"/>
  <c r="BG13" i="21"/>
  <c r="BH13" i="21"/>
  <c r="BF5" i="15"/>
  <c r="BC5" i="15"/>
  <c r="AZ5" i="15"/>
  <c r="AT5" i="15"/>
  <c r="AQ5" i="15"/>
  <c r="AN5" i="15"/>
  <c r="AK5" i="15"/>
  <c r="AH5" i="15"/>
  <c r="AE5" i="15"/>
  <c r="AB5" i="15"/>
  <c r="Y5" i="15"/>
  <c r="V5" i="15"/>
  <c r="S5" i="15"/>
  <c r="P5" i="15"/>
  <c r="M5" i="15"/>
  <c r="J5" i="15"/>
  <c r="G5" i="15"/>
  <c r="D5" i="15"/>
  <c r="EH52" i="15"/>
  <c r="EE52" i="15"/>
  <c r="EB52" i="15"/>
  <c r="DY52" i="15"/>
  <c r="DV52" i="15"/>
  <c r="DS52" i="15"/>
  <c r="DP52" i="15"/>
  <c r="DM52" i="15"/>
  <c r="DJ52" i="15"/>
  <c r="DG52" i="15"/>
  <c r="DD52" i="15"/>
  <c r="DA52" i="15"/>
  <c r="CX52" i="15"/>
  <c r="CU52" i="15"/>
  <c r="CR52" i="15"/>
  <c r="CO52" i="15"/>
  <c r="CL52" i="15"/>
  <c r="CI52" i="15"/>
  <c r="X20" i="21" l="1"/>
  <c r="AH54" i="15"/>
  <c r="AK54" i="15"/>
  <c r="AB20" i="21"/>
  <c r="T20" i="21"/>
  <c r="AE54" i="15"/>
  <c r="AQ54" i="15"/>
  <c r="AH20" i="21"/>
  <c r="BF54" i="15"/>
  <c r="BC20" i="21"/>
  <c r="J20" i="21"/>
  <c r="V54" i="15"/>
  <c r="AL20" i="21"/>
  <c r="AT54" i="15"/>
  <c r="N20" i="21"/>
  <c r="Y54" i="15"/>
  <c r="AT20" i="21"/>
  <c r="AZ54" i="15"/>
  <c r="R20" i="21"/>
  <c r="R24" i="21" s="1"/>
  <c r="AB54" i="15"/>
  <c r="AF20" i="21"/>
  <c r="AN54" i="15"/>
  <c r="AW20" i="21"/>
  <c r="BC54" i="15"/>
  <c r="FO13" i="21"/>
  <c r="FN13" i="21"/>
  <c r="BN13" i="21"/>
  <c r="BM13" i="21"/>
  <c r="CI13" i="21"/>
  <c r="DY13" i="21"/>
  <c r="DX13" i="21"/>
  <c r="ET13" i="21"/>
  <c r="GJ13" i="21"/>
  <c r="AZ20" i="21" l="1"/>
  <c r="AZ33" i="21" s="1"/>
  <c r="AW33" i="21"/>
  <c r="AY20" i="21"/>
  <c r="AW24" i="21"/>
  <c r="P20" i="21"/>
  <c r="N24" i="21"/>
  <c r="P24" i="21" s="1"/>
  <c r="AH24" i="21"/>
  <c r="AH33" i="21"/>
  <c r="AJ20" i="21"/>
  <c r="AD20" i="21"/>
  <c r="AB24" i="21"/>
  <c r="AD24" i="21" s="1"/>
  <c r="L20" i="21"/>
  <c r="J24" i="21"/>
  <c r="L24" i="21" s="1"/>
  <c r="BC33" i="21"/>
  <c r="BC24" i="21"/>
  <c r="BF20" i="21"/>
  <c r="BE20" i="21"/>
  <c r="AF33" i="21"/>
  <c r="AF24" i="21"/>
  <c r="AF36" i="21" s="1"/>
  <c r="AT33" i="21"/>
  <c r="AV20" i="21"/>
  <c r="AT24" i="21"/>
  <c r="AL24" i="21"/>
  <c r="AN20" i="21"/>
  <c r="AN33" i="21" s="1"/>
  <c r="AL33" i="21"/>
  <c r="V20" i="21"/>
  <c r="T24" i="21"/>
  <c r="V24" i="21" s="1"/>
  <c r="X24" i="21"/>
  <c r="Z24" i="21" s="1"/>
  <c r="Z20" i="21"/>
  <c r="CG47" i="15"/>
  <c r="CG42" i="15"/>
  <c r="CJ47" i="15"/>
  <c r="CJ42" i="15"/>
  <c r="CM47" i="15"/>
  <c r="CM42" i="15"/>
  <c r="CO42" i="15" s="1"/>
  <c r="CP47" i="15"/>
  <c r="CR47" i="15" s="1"/>
  <c r="CP42" i="15"/>
  <c r="CR42" i="15" s="1"/>
  <c r="CS47" i="15"/>
  <c r="CS42" i="15"/>
  <c r="CV47" i="15"/>
  <c r="CX47" i="15" s="1"/>
  <c r="CV42" i="15"/>
  <c r="CY47" i="15"/>
  <c r="CY42" i="15"/>
  <c r="DA42" i="15" s="1"/>
  <c r="DB47" i="15"/>
  <c r="DB42" i="15"/>
  <c r="DE47" i="15"/>
  <c r="DG47" i="15" s="1"/>
  <c r="DE42" i="15"/>
  <c r="DG42" i="15" s="1"/>
  <c r="DH47" i="15"/>
  <c r="DH42" i="15"/>
  <c r="DK47" i="15"/>
  <c r="DK42" i="15"/>
  <c r="DN47" i="15"/>
  <c r="DN42" i="15"/>
  <c r="DQ47" i="15"/>
  <c r="DQ42" i="15"/>
  <c r="DS42" i="15" s="1"/>
  <c r="DT47" i="15"/>
  <c r="DT42" i="15"/>
  <c r="DW47" i="15"/>
  <c r="DW42" i="15"/>
  <c r="DZ47" i="15"/>
  <c r="DZ42" i="15"/>
  <c r="EB42" i="15" s="1"/>
  <c r="EC47" i="15"/>
  <c r="EC42" i="15"/>
  <c r="EF47" i="15"/>
  <c r="EF42" i="15"/>
  <c r="EH42" i="15" s="1"/>
  <c r="EI47" i="15"/>
  <c r="EK47" i="15" s="1"/>
  <c r="EI42" i="15"/>
  <c r="EK50" i="15"/>
  <c r="EH50" i="15"/>
  <c r="EE50" i="15"/>
  <c r="EB50" i="15"/>
  <c r="DY50" i="15"/>
  <c r="DV50" i="15"/>
  <c r="DS50" i="15"/>
  <c r="DP50" i="15"/>
  <c r="DM50" i="15"/>
  <c r="DJ50" i="15"/>
  <c r="DG50" i="15"/>
  <c r="DD50" i="15"/>
  <c r="DA50" i="15"/>
  <c r="CX50" i="15"/>
  <c r="CU50" i="15"/>
  <c r="CR50" i="15"/>
  <c r="CO50" i="15"/>
  <c r="CL50" i="15"/>
  <c r="CI50" i="15"/>
  <c r="EK49" i="15"/>
  <c r="EH49" i="15"/>
  <c r="EE49" i="15"/>
  <c r="EB49" i="15"/>
  <c r="DY49" i="15"/>
  <c r="DV49" i="15"/>
  <c r="DS49" i="15"/>
  <c r="DP49" i="15"/>
  <c r="DM49" i="15"/>
  <c r="DJ49" i="15"/>
  <c r="DG49" i="15"/>
  <c r="DD49" i="15"/>
  <c r="DA49" i="15"/>
  <c r="CX49" i="15"/>
  <c r="CU49" i="15"/>
  <c r="CR49" i="15"/>
  <c r="CO49" i="15"/>
  <c r="CL49" i="15"/>
  <c r="CI49" i="15"/>
  <c r="EK48" i="15"/>
  <c r="EH48" i="15"/>
  <c r="EE48" i="15"/>
  <c r="EB48" i="15"/>
  <c r="DY48" i="15"/>
  <c r="DV48" i="15"/>
  <c r="DS48" i="15"/>
  <c r="DP48" i="15"/>
  <c r="DM48" i="15"/>
  <c r="DJ48" i="15"/>
  <c r="DG48" i="15"/>
  <c r="DD48" i="15"/>
  <c r="DA48" i="15"/>
  <c r="CX48" i="15"/>
  <c r="CU48" i="15"/>
  <c r="CR48" i="15"/>
  <c r="CO48" i="15"/>
  <c r="CL48" i="15"/>
  <c r="CI48" i="15"/>
  <c r="EK46" i="15"/>
  <c r="EH46" i="15"/>
  <c r="EE46" i="15"/>
  <c r="EB46" i="15"/>
  <c r="DY46" i="15"/>
  <c r="DV46" i="15"/>
  <c r="DS46" i="15"/>
  <c r="DP46" i="15"/>
  <c r="DM46" i="15"/>
  <c r="DJ46" i="15"/>
  <c r="DG46" i="15"/>
  <c r="DD46" i="15"/>
  <c r="DA46" i="15"/>
  <c r="CX46" i="15"/>
  <c r="CU46" i="15"/>
  <c r="CR46" i="15"/>
  <c r="CO46" i="15"/>
  <c r="CL46" i="15"/>
  <c r="CI46" i="15"/>
  <c r="EK45" i="15"/>
  <c r="EH45" i="15"/>
  <c r="EE45" i="15"/>
  <c r="EB45" i="15"/>
  <c r="DY45" i="15"/>
  <c r="DV45" i="15"/>
  <c r="DS45" i="15"/>
  <c r="DP45" i="15"/>
  <c r="DM45" i="15"/>
  <c r="DJ45" i="15"/>
  <c r="DG45" i="15"/>
  <c r="DD45" i="15"/>
  <c r="DA45" i="15"/>
  <c r="CX45" i="15"/>
  <c r="CU45" i="15"/>
  <c r="CR45" i="15"/>
  <c r="CO45" i="15"/>
  <c r="CL45" i="15"/>
  <c r="CI45" i="15"/>
  <c r="EK44" i="15"/>
  <c r="EH44" i="15"/>
  <c r="EE44" i="15"/>
  <c r="EB44" i="15"/>
  <c r="DY44" i="15"/>
  <c r="DV44" i="15"/>
  <c r="DS44" i="15"/>
  <c r="DP44" i="15"/>
  <c r="DM44" i="15"/>
  <c r="DJ44" i="15"/>
  <c r="DG44" i="15"/>
  <c r="DD44" i="15"/>
  <c r="DA44" i="15"/>
  <c r="CX44" i="15"/>
  <c r="CU44" i="15"/>
  <c r="CR44" i="15"/>
  <c r="CO44" i="15"/>
  <c r="CL44" i="15"/>
  <c r="CI44" i="15"/>
  <c r="EK43" i="15"/>
  <c r="EH43" i="15"/>
  <c r="EE43" i="15"/>
  <c r="EB43" i="15"/>
  <c r="DY43" i="15"/>
  <c r="DV43" i="15"/>
  <c r="DS43" i="15"/>
  <c r="DP43" i="15"/>
  <c r="DM43" i="15"/>
  <c r="DJ43" i="15"/>
  <c r="DG43" i="15"/>
  <c r="DD43" i="15"/>
  <c r="DA43" i="15"/>
  <c r="CX43" i="15"/>
  <c r="CU43" i="15"/>
  <c r="CR43" i="15"/>
  <c r="CO43" i="15"/>
  <c r="CL43" i="15"/>
  <c r="CI43" i="15"/>
  <c r="EI36" i="15"/>
  <c r="EF36" i="15"/>
  <c r="EF35" i="15" s="1"/>
  <c r="EC36" i="15"/>
  <c r="EC35" i="15" s="1"/>
  <c r="DZ36" i="15"/>
  <c r="DZ35" i="15" s="1"/>
  <c r="DW36" i="15"/>
  <c r="DW35" i="15" s="1"/>
  <c r="DT36" i="15"/>
  <c r="DQ36" i="15"/>
  <c r="DQ35" i="15" s="1"/>
  <c r="DN36" i="15"/>
  <c r="DK36" i="15"/>
  <c r="DH36" i="15"/>
  <c r="DH35" i="15" s="1"/>
  <c r="DE36" i="15"/>
  <c r="DE34" i="15" s="1"/>
  <c r="DB36" i="15"/>
  <c r="CY36" i="15"/>
  <c r="CY35" i="15" s="1"/>
  <c r="CV36" i="15"/>
  <c r="CS36" i="15"/>
  <c r="CS35" i="15" s="1"/>
  <c r="CP36" i="15"/>
  <c r="CP35" i="15" s="1"/>
  <c r="CM36" i="15"/>
  <c r="CM34" i="15" s="1"/>
  <c r="CJ36" i="15"/>
  <c r="CJ35" i="15" s="1"/>
  <c r="CG36" i="15"/>
  <c r="CG35" i="15" s="1"/>
  <c r="AO34" i="15"/>
  <c r="EH39" i="15"/>
  <c r="EE39" i="15"/>
  <c r="EB39" i="15"/>
  <c r="DY39" i="15"/>
  <c r="DV39" i="15"/>
  <c r="DS39" i="15"/>
  <c r="DP39" i="15"/>
  <c r="DM39" i="15"/>
  <c r="DJ39" i="15"/>
  <c r="DG39" i="15"/>
  <c r="DD39" i="15"/>
  <c r="DA39" i="15"/>
  <c r="CX39" i="15"/>
  <c r="CU39" i="15"/>
  <c r="CR39" i="15"/>
  <c r="CO39" i="15"/>
  <c r="CL39" i="15"/>
  <c r="CI39" i="15"/>
  <c r="EK38" i="15"/>
  <c r="EH38" i="15"/>
  <c r="EE38" i="15"/>
  <c r="EB38" i="15"/>
  <c r="DY38" i="15"/>
  <c r="DV38" i="15"/>
  <c r="DS38" i="15"/>
  <c r="DP38" i="15"/>
  <c r="DM38" i="15"/>
  <c r="DJ38" i="15"/>
  <c r="DG38" i="15"/>
  <c r="DD38" i="15"/>
  <c r="DA38" i="15"/>
  <c r="CX38" i="15"/>
  <c r="CU38" i="15"/>
  <c r="CR38" i="15"/>
  <c r="CO38" i="15"/>
  <c r="CL38" i="15"/>
  <c r="CI38" i="15"/>
  <c r="EK37" i="15"/>
  <c r="EH37" i="15"/>
  <c r="EE37" i="15"/>
  <c r="EB37" i="15"/>
  <c r="DY37" i="15"/>
  <c r="DV37" i="15"/>
  <c r="DS37" i="15"/>
  <c r="DP37" i="15"/>
  <c r="DM37" i="15"/>
  <c r="DJ37" i="15"/>
  <c r="DG37" i="15"/>
  <c r="DD37" i="15"/>
  <c r="DA37" i="15"/>
  <c r="CX37" i="15"/>
  <c r="CU37" i="15"/>
  <c r="CR37" i="15"/>
  <c r="CO37" i="15"/>
  <c r="CL37" i="15"/>
  <c r="CI37" i="15"/>
  <c r="DT27" i="15"/>
  <c r="DT26" i="15"/>
  <c r="DQ27" i="15"/>
  <c r="DQ26" i="15"/>
  <c r="DN27" i="15"/>
  <c r="DN26" i="15"/>
  <c r="DK27" i="15"/>
  <c r="DK26" i="15"/>
  <c r="DL29" i="15" s="1"/>
  <c r="DH27" i="15"/>
  <c r="DH26" i="15"/>
  <c r="DE27" i="15"/>
  <c r="DE26" i="15"/>
  <c r="DB27" i="15"/>
  <c r="DB26" i="15"/>
  <c r="CY27" i="15"/>
  <c r="CY26" i="15"/>
  <c r="CV27" i="15"/>
  <c r="CV26" i="15"/>
  <c r="CW26" i="15" s="1"/>
  <c r="CS27" i="15"/>
  <c r="CS26" i="15"/>
  <c r="CP27" i="15"/>
  <c r="DD27" i="15" s="1"/>
  <c r="CP26" i="15"/>
  <c r="CM27" i="15"/>
  <c r="CM26" i="15"/>
  <c r="CK29" i="15"/>
  <c r="CG27" i="15"/>
  <c r="CG26" i="15"/>
  <c r="DW27" i="15"/>
  <c r="DW26" i="15"/>
  <c r="DZ27" i="15"/>
  <c r="DZ26" i="15"/>
  <c r="EC26" i="15"/>
  <c r="EI27" i="15"/>
  <c r="EI26" i="15"/>
  <c r="EF27" i="15"/>
  <c r="EF26" i="15"/>
  <c r="ED29" i="15"/>
  <c r="EG28" i="15"/>
  <c r="EH29" i="15"/>
  <c r="EE29" i="15"/>
  <c r="EB29" i="15"/>
  <c r="DY29" i="15"/>
  <c r="DV29" i="15"/>
  <c r="DS29" i="15"/>
  <c r="DP29" i="15"/>
  <c r="DM29" i="15"/>
  <c r="DJ29" i="15"/>
  <c r="DG29" i="15"/>
  <c r="DD29" i="15"/>
  <c r="DA29" i="15"/>
  <c r="CX29" i="15"/>
  <c r="CU29" i="15"/>
  <c r="CR29" i="15"/>
  <c r="CO29" i="15"/>
  <c r="CL29" i="15"/>
  <c r="CI29" i="15"/>
  <c r="EH28" i="15"/>
  <c r="EE28" i="15"/>
  <c r="EB28" i="15"/>
  <c r="DY28" i="15"/>
  <c r="DV28" i="15"/>
  <c r="DS28" i="15"/>
  <c r="DP28" i="15"/>
  <c r="DM28" i="15"/>
  <c r="DJ28" i="15"/>
  <c r="DG28" i="15"/>
  <c r="DD28" i="15"/>
  <c r="DA28" i="15"/>
  <c r="CX28" i="15"/>
  <c r="CU28" i="15"/>
  <c r="CR28" i="15"/>
  <c r="CO28" i="15"/>
  <c r="CL28" i="15"/>
  <c r="CI28" i="15"/>
  <c r="DV27" i="15"/>
  <c r="E21" i="15"/>
  <c r="E15" i="15"/>
  <c r="E7" i="15"/>
  <c r="E5" i="15"/>
  <c r="H24" i="15"/>
  <c r="H23" i="15"/>
  <c r="H21" i="15"/>
  <c r="H20" i="15"/>
  <c r="H15" i="15"/>
  <c r="H7" i="15"/>
  <c r="H5" i="15"/>
  <c r="K24" i="15"/>
  <c r="K23" i="15"/>
  <c r="K21" i="15"/>
  <c r="K20" i="15"/>
  <c r="K15" i="15"/>
  <c r="K7" i="15"/>
  <c r="K5" i="15"/>
  <c r="N24" i="15"/>
  <c r="N23" i="15"/>
  <c r="N21" i="15"/>
  <c r="N20" i="15"/>
  <c r="N15" i="15"/>
  <c r="N7" i="15"/>
  <c r="N5" i="15"/>
  <c r="Q24" i="15"/>
  <c r="Q23" i="15"/>
  <c r="Q21" i="15"/>
  <c r="Q20" i="15"/>
  <c r="Q15" i="15"/>
  <c r="Q7" i="15"/>
  <c r="Q5" i="15"/>
  <c r="T24" i="15"/>
  <c r="T23" i="15"/>
  <c r="T21" i="15"/>
  <c r="T20" i="15"/>
  <c r="T15" i="15"/>
  <c r="T7" i="15"/>
  <c r="T5" i="15"/>
  <c r="W24" i="15"/>
  <c r="W23" i="15"/>
  <c r="W21" i="15"/>
  <c r="W20" i="15"/>
  <c r="W8" i="15"/>
  <c r="W7" i="15"/>
  <c r="W5" i="15"/>
  <c r="Z24" i="15"/>
  <c r="Z23" i="15"/>
  <c r="Z21" i="15"/>
  <c r="Z20" i="15"/>
  <c r="Z15" i="15"/>
  <c r="Z7" i="15"/>
  <c r="Z5" i="15"/>
  <c r="AC24" i="15"/>
  <c r="AC23" i="15"/>
  <c r="AC21" i="15"/>
  <c r="AC20" i="15"/>
  <c r="AC15" i="15"/>
  <c r="AC7" i="15"/>
  <c r="AC5" i="15"/>
  <c r="AF24" i="15"/>
  <c r="AF23" i="15"/>
  <c r="AF21" i="15"/>
  <c r="AF20" i="15"/>
  <c r="AF15" i="15"/>
  <c r="AF7" i="15"/>
  <c r="AF5" i="15"/>
  <c r="AI24" i="15"/>
  <c r="AI23" i="15"/>
  <c r="AI21" i="15"/>
  <c r="AI20" i="15"/>
  <c r="AI15" i="15"/>
  <c r="AI7" i="15"/>
  <c r="AI5" i="15"/>
  <c r="AL24" i="15"/>
  <c r="AL23" i="15"/>
  <c r="AL21" i="15"/>
  <c r="AL20" i="15"/>
  <c r="AL15" i="15"/>
  <c r="AL7" i="15"/>
  <c r="AL5" i="15"/>
  <c r="AO24" i="15"/>
  <c r="AO23" i="15"/>
  <c r="AO21" i="15"/>
  <c r="AO20" i="15"/>
  <c r="AO15" i="15"/>
  <c r="AO7" i="15"/>
  <c r="AO5" i="15"/>
  <c r="AR24" i="15"/>
  <c r="AR23" i="15"/>
  <c r="AR21" i="15"/>
  <c r="AR20" i="15"/>
  <c r="AR15" i="15"/>
  <c r="AR7" i="15"/>
  <c r="AR5" i="15"/>
  <c r="AU24" i="15"/>
  <c r="AU23" i="15"/>
  <c r="AU21" i="15"/>
  <c r="AU20" i="15"/>
  <c r="AU15" i="15"/>
  <c r="AU7" i="15"/>
  <c r="AU5" i="15"/>
  <c r="BA24" i="15"/>
  <c r="BA23" i="15"/>
  <c r="BA21" i="15"/>
  <c r="BA20" i="15"/>
  <c r="BA15" i="15"/>
  <c r="BA7" i="15"/>
  <c r="BA5" i="15"/>
  <c r="BD24" i="15"/>
  <c r="BD23" i="15"/>
  <c r="BD21" i="15"/>
  <c r="BD20" i="15"/>
  <c r="BD15" i="15"/>
  <c r="BD7" i="15"/>
  <c r="BD5" i="15"/>
  <c r="BG24" i="15"/>
  <c r="BG23" i="15"/>
  <c r="BG21" i="15"/>
  <c r="BG20" i="15"/>
  <c r="BG15" i="15"/>
  <c r="BG7" i="15"/>
  <c r="BG5" i="15"/>
  <c r="BE33" i="21" l="1"/>
  <c r="AV33" i="21"/>
  <c r="EK42" i="15"/>
  <c r="EK36" i="15"/>
  <c r="DN21" i="21"/>
  <c r="CQ31" i="15"/>
  <c r="EU21" i="21"/>
  <c r="DI31" i="15"/>
  <c r="EG31" i="15"/>
  <c r="ED26" i="15"/>
  <c r="GE21" i="21"/>
  <c r="HB21" i="21" s="1"/>
  <c r="ED31" i="15"/>
  <c r="DX29" i="15"/>
  <c r="DX31" i="15"/>
  <c r="FS21" i="21"/>
  <c r="GP21" i="21" s="1"/>
  <c r="AV24" i="21"/>
  <c r="AT36" i="21"/>
  <c r="AV36" i="21" s="1"/>
  <c r="AY33" i="21"/>
  <c r="FY21" i="21"/>
  <c r="GV21" i="21" s="1"/>
  <c r="EA31" i="15"/>
  <c r="CY21" i="21"/>
  <c r="CH31" i="15"/>
  <c r="BF33" i="21"/>
  <c r="BH33" i="21" s="1"/>
  <c r="BH20" i="21"/>
  <c r="AY24" i="21"/>
  <c r="AW36" i="21"/>
  <c r="AZ24" i="21"/>
  <c r="CW31" i="15"/>
  <c r="DZ21" i="21"/>
  <c r="EI21" i="21"/>
  <c r="DC31" i="15"/>
  <c r="DO31" i="15"/>
  <c r="FD21" i="21"/>
  <c r="FP21" i="21"/>
  <c r="GM21" i="21" s="1"/>
  <c r="DU31" i="15"/>
  <c r="AN24" i="21"/>
  <c r="AN36" i="21" s="1"/>
  <c r="AL36" i="21"/>
  <c r="BE24" i="21"/>
  <c r="BF24" i="21"/>
  <c r="BC36" i="21"/>
  <c r="AJ24" i="21"/>
  <c r="AJ36" i="21" s="1"/>
  <c r="AH36" i="21"/>
  <c r="DC29" i="15"/>
  <c r="CN26" i="15"/>
  <c r="DH21" i="21"/>
  <c r="CN31" i="15"/>
  <c r="DT21" i="21"/>
  <c r="CT31" i="15"/>
  <c r="CZ26" i="15"/>
  <c r="CZ31" i="15"/>
  <c r="EC21" i="21"/>
  <c r="DF26" i="15"/>
  <c r="EO21" i="21"/>
  <c r="DF31" i="15"/>
  <c r="DL26" i="15"/>
  <c r="EX21" i="21"/>
  <c r="DL31" i="15"/>
  <c r="FJ21" i="21"/>
  <c r="DR31" i="15"/>
  <c r="CJ41" i="15"/>
  <c r="CK45" i="15" s="1"/>
  <c r="BB20" i="21"/>
  <c r="AJ33" i="21"/>
  <c r="BB33" i="21" s="1"/>
  <c r="DH22" i="21"/>
  <c r="AC54" i="15"/>
  <c r="AO54" i="15"/>
  <c r="EO22" i="21"/>
  <c r="BY26" i="15"/>
  <c r="BP26" i="15"/>
  <c r="CB26" i="15"/>
  <c r="BN26" i="15"/>
  <c r="W54" i="15"/>
  <c r="X54" i="15"/>
  <c r="BW26" i="15"/>
  <c r="EB27" i="15"/>
  <c r="DC27" i="15"/>
  <c r="DO27" i="15"/>
  <c r="BS26" i="15"/>
  <c r="EG29" i="15"/>
  <c r="EG27" i="15"/>
  <c r="DY27" i="15"/>
  <c r="EE26" i="15"/>
  <c r="CL27" i="15"/>
  <c r="EG26" i="15"/>
  <c r="ED28" i="15"/>
  <c r="CX27" i="15"/>
  <c r="DA26" i="15"/>
  <c r="CN29" i="15"/>
  <c r="CN27" i="15"/>
  <c r="DA27" i="15"/>
  <c r="CQ28" i="15"/>
  <c r="CZ27" i="15"/>
  <c r="DP27" i="15"/>
  <c r="DS26" i="15"/>
  <c r="DL27" i="15"/>
  <c r="DX26" i="15"/>
  <c r="CG34" i="15"/>
  <c r="ED27" i="15"/>
  <c r="DY47" i="15"/>
  <c r="DZ41" i="15"/>
  <c r="EA46" i="15" s="1"/>
  <c r="DV42" i="15"/>
  <c r="CI47" i="15"/>
  <c r="DK41" i="15"/>
  <c r="DL50" i="15" s="1"/>
  <c r="CP41" i="15"/>
  <c r="CQ50" i="15" s="1"/>
  <c r="DB41" i="15"/>
  <c r="DC46" i="15" s="1"/>
  <c r="DJ42" i="15"/>
  <c r="EC41" i="15"/>
  <c r="ED42" i="15" s="1"/>
  <c r="CU42" i="15"/>
  <c r="CI42" i="15"/>
  <c r="DP42" i="15"/>
  <c r="EE42" i="15"/>
  <c r="DE41" i="15"/>
  <c r="DF41" i="15" s="1"/>
  <c r="DW41" i="15"/>
  <c r="DX49" i="15" s="1"/>
  <c r="DY42" i="15"/>
  <c r="CV41" i="15"/>
  <c r="CW42" i="15" s="1"/>
  <c r="CL42" i="15"/>
  <c r="DD42" i="15"/>
  <c r="DN41" i="15"/>
  <c r="DO44" i="15" s="1"/>
  <c r="CG41" i="15"/>
  <c r="CH42" i="15" s="1"/>
  <c r="CY41" i="15"/>
  <c r="DV47" i="15"/>
  <c r="DJ47" i="15"/>
  <c r="CU47" i="15"/>
  <c r="DS47" i="15"/>
  <c r="DD47" i="15"/>
  <c r="CL47" i="15"/>
  <c r="DQ41" i="15"/>
  <c r="DH41" i="15"/>
  <c r="CS41" i="15"/>
  <c r="EF41" i="15"/>
  <c r="EH47" i="15"/>
  <c r="CM41" i="15"/>
  <c r="CN47" i="15" s="1"/>
  <c r="CO47" i="15"/>
  <c r="CX42" i="15"/>
  <c r="DA47" i="15"/>
  <c r="DM47" i="15"/>
  <c r="DM42" i="15"/>
  <c r="DP47" i="15"/>
  <c r="EB47" i="15"/>
  <c r="DT41" i="15"/>
  <c r="EE47" i="15"/>
  <c r="EI41" i="15"/>
  <c r="EJ47" i="15" s="1"/>
  <c r="DF39" i="15"/>
  <c r="W34" i="15"/>
  <c r="CJ34" i="15"/>
  <c r="DQ34" i="15"/>
  <c r="DK35" i="15"/>
  <c r="DM35" i="15" s="1"/>
  <c r="DK34" i="15"/>
  <c r="DF36" i="15"/>
  <c r="EI35" i="15"/>
  <c r="EI34" i="15"/>
  <c r="CN39" i="15"/>
  <c r="CN37" i="15"/>
  <c r="CV35" i="15"/>
  <c r="CX35" i="15" s="1"/>
  <c r="CV34" i="15"/>
  <c r="DN35" i="15"/>
  <c r="CN36" i="15"/>
  <c r="CN34" i="15"/>
  <c r="DB35" i="15"/>
  <c r="DB34" i="15"/>
  <c r="AC34" i="15"/>
  <c r="DD36" i="15"/>
  <c r="CM35" i="15"/>
  <c r="CN35" i="15" s="1"/>
  <c r="CS34" i="15"/>
  <c r="DF34" i="15"/>
  <c r="DF38" i="15"/>
  <c r="DT35" i="15"/>
  <c r="DV35" i="15" s="1"/>
  <c r="DT34" i="15"/>
  <c r="DF37" i="15"/>
  <c r="CN38" i="15"/>
  <c r="CB34" i="15"/>
  <c r="DE35" i="15"/>
  <c r="DF35" i="15" s="1"/>
  <c r="EH36" i="15"/>
  <c r="EF34" i="15"/>
  <c r="EC34" i="15"/>
  <c r="DZ34" i="15"/>
  <c r="DW34" i="15"/>
  <c r="DN34" i="15"/>
  <c r="DH34" i="15"/>
  <c r="CY34" i="15"/>
  <c r="CP34" i="15"/>
  <c r="CL36" i="15"/>
  <c r="AD34" i="15"/>
  <c r="CI27" i="15"/>
  <c r="CO36" i="15"/>
  <c r="CO34" i="15"/>
  <c r="DJ36" i="15"/>
  <c r="DP36" i="15"/>
  <c r="DV36" i="15"/>
  <c r="EA29" i="15"/>
  <c r="EA28" i="15"/>
  <c r="BT26" i="15"/>
  <c r="BZ26" i="15"/>
  <c r="CF26" i="15"/>
  <c r="CE26" i="15"/>
  <c r="CR26" i="15"/>
  <c r="CW29" i="15"/>
  <c r="DD26" i="15"/>
  <c r="DC26" i="15"/>
  <c r="DI29" i="15"/>
  <c r="DJ26" i="15"/>
  <c r="DP26" i="15"/>
  <c r="DU29" i="15"/>
  <c r="DU26" i="15"/>
  <c r="DA36" i="15"/>
  <c r="CL26" i="15"/>
  <c r="DV26" i="15"/>
  <c r="CO27" i="15"/>
  <c r="DM27" i="15"/>
  <c r="CK26" i="15"/>
  <c r="DI26" i="15"/>
  <c r="EA27" i="15"/>
  <c r="DC28" i="15"/>
  <c r="DO29" i="15"/>
  <c r="CR27" i="15"/>
  <c r="DJ27" i="15"/>
  <c r="EB36" i="15"/>
  <c r="CX26" i="15"/>
  <c r="EB26" i="15"/>
  <c r="BM26" i="15"/>
  <c r="CQ26" i="15"/>
  <c r="DO26" i="15"/>
  <c r="CQ27" i="15"/>
  <c r="DO28" i="15"/>
  <c r="CQ29" i="15"/>
  <c r="CX36" i="15"/>
  <c r="DM36" i="15"/>
  <c r="DX27" i="15"/>
  <c r="CR36" i="15"/>
  <c r="DY36" i="15"/>
  <c r="AP34" i="15"/>
  <c r="CI36" i="15"/>
  <c r="CU36" i="15"/>
  <c r="DG36" i="15"/>
  <c r="DS36" i="15"/>
  <c r="EE36" i="15"/>
  <c r="CU35" i="15"/>
  <c r="CL35" i="15"/>
  <c r="CH29" i="15"/>
  <c r="CH28" i="15"/>
  <c r="CT29" i="15"/>
  <c r="CT28" i="15"/>
  <c r="DF29" i="15"/>
  <c r="DF28" i="15"/>
  <c r="DR29" i="15"/>
  <c r="DR28" i="15"/>
  <c r="CO26" i="15"/>
  <c r="DG26" i="15"/>
  <c r="CT26" i="15"/>
  <c r="CH27" i="15"/>
  <c r="CN28" i="15"/>
  <c r="DL28" i="15"/>
  <c r="CT27" i="15"/>
  <c r="DF27" i="15"/>
  <c r="DR27" i="15"/>
  <c r="CC26" i="15"/>
  <c r="CU26" i="15"/>
  <c r="CU27" i="15"/>
  <c r="DG27" i="15"/>
  <c r="DS27" i="15"/>
  <c r="EE27" i="15"/>
  <c r="CH26" i="15"/>
  <c r="CZ29" i="15"/>
  <c r="BQ26" i="15"/>
  <c r="CI26" i="15"/>
  <c r="DM26" i="15"/>
  <c r="BV26" i="15"/>
  <c r="DR26" i="15"/>
  <c r="CZ28" i="15"/>
  <c r="CK27" i="15"/>
  <c r="CW27" i="15"/>
  <c r="DI27" i="15"/>
  <c r="DU27" i="15"/>
  <c r="CK28" i="15"/>
  <c r="CW28" i="15"/>
  <c r="DI28" i="15"/>
  <c r="DU28" i="15"/>
  <c r="DY26" i="15"/>
  <c r="DX28" i="15"/>
  <c r="EA26" i="15"/>
  <c r="EH27" i="15"/>
  <c r="EH26" i="15"/>
  <c r="EI22" i="15"/>
  <c r="EK22" i="15" s="1"/>
  <c r="EC22" i="15"/>
  <c r="DZ22" i="15"/>
  <c r="DW22" i="15"/>
  <c r="DT22" i="15"/>
  <c r="DQ22" i="15"/>
  <c r="DN22" i="15"/>
  <c r="DK22" i="15"/>
  <c r="DH22" i="15"/>
  <c r="DE22" i="15"/>
  <c r="DB22" i="15"/>
  <c r="CY22" i="15"/>
  <c r="CV22" i="15"/>
  <c r="CS22" i="15"/>
  <c r="CP22" i="15"/>
  <c r="CM22" i="15"/>
  <c r="CJ22" i="15"/>
  <c r="CG22" i="15"/>
  <c r="CD22" i="15"/>
  <c r="CA22" i="15"/>
  <c r="BX22" i="15"/>
  <c r="BU22" i="15"/>
  <c r="BR22" i="15"/>
  <c r="BO22" i="15"/>
  <c r="BL22" i="15"/>
  <c r="BI22" i="15"/>
  <c r="BF22" i="15"/>
  <c r="BC22" i="15"/>
  <c r="AZ22" i="15"/>
  <c r="AW22" i="15"/>
  <c r="AT22" i="15"/>
  <c r="AQ22" i="15"/>
  <c r="AN22" i="15"/>
  <c r="AN6" i="15" s="1"/>
  <c r="AO6" i="15" s="1"/>
  <c r="AK22" i="15"/>
  <c r="AH22" i="15"/>
  <c r="AE22" i="15"/>
  <c r="AB22" i="15"/>
  <c r="Y22" i="15"/>
  <c r="Y6" i="15" s="1"/>
  <c r="Z6" i="15" s="1"/>
  <c r="V22" i="15"/>
  <c r="S22" i="15"/>
  <c r="P22" i="15"/>
  <c r="P6" i="15" s="1"/>
  <c r="Q6" i="15" s="1"/>
  <c r="M22" i="15"/>
  <c r="J22" i="15"/>
  <c r="G22" i="15"/>
  <c r="D22" i="15"/>
  <c r="EF22" i="15"/>
  <c r="EK24" i="15"/>
  <c r="EH24" i="15"/>
  <c r="EE24" i="15"/>
  <c r="EB24" i="15"/>
  <c r="DY24" i="15"/>
  <c r="DV24" i="15"/>
  <c r="DS24" i="15"/>
  <c r="DP24" i="15"/>
  <c r="DM24" i="15"/>
  <c r="DJ24" i="15"/>
  <c r="DG24" i="15"/>
  <c r="DD24" i="15"/>
  <c r="DA24" i="15"/>
  <c r="CX24" i="15"/>
  <c r="CU24" i="15"/>
  <c r="CR24" i="15"/>
  <c r="CO24" i="15"/>
  <c r="CL24" i="15"/>
  <c r="CI24" i="15"/>
  <c r="CF24" i="15"/>
  <c r="CC24" i="15"/>
  <c r="BZ24" i="15"/>
  <c r="BW24" i="15"/>
  <c r="BT24" i="15"/>
  <c r="BQ24" i="15"/>
  <c r="BN24" i="15"/>
  <c r="BK24" i="15"/>
  <c r="BH24" i="15"/>
  <c r="BE24" i="15"/>
  <c r="BB24" i="15"/>
  <c r="AY24" i="15"/>
  <c r="AV24" i="15"/>
  <c r="AS24" i="15"/>
  <c r="AP24" i="15"/>
  <c r="AM24" i="15"/>
  <c r="AJ24" i="15"/>
  <c r="AG24" i="15"/>
  <c r="AD24" i="15"/>
  <c r="AA24" i="15"/>
  <c r="X24" i="15"/>
  <c r="U24" i="15"/>
  <c r="R24" i="15"/>
  <c r="EK23" i="15"/>
  <c r="EH23" i="15"/>
  <c r="EE23" i="15"/>
  <c r="EB23" i="15"/>
  <c r="DY23" i="15"/>
  <c r="DV23" i="15"/>
  <c r="DS23" i="15"/>
  <c r="DP23" i="15"/>
  <c r="DM23" i="15"/>
  <c r="DJ23" i="15"/>
  <c r="DG23" i="15"/>
  <c r="DD23" i="15"/>
  <c r="DA23" i="15"/>
  <c r="CX23" i="15"/>
  <c r="CU23" i="15"/>
  <c r="CR23" i="15"/>
  <c r="CO23" i="15"/>
  <c r="CL23" i="15"/>
  <c r="CI23" i="15"/>
  <c r="CF23" i="15"/>
  <c r="CC23" i="15"/>
  <c r="BZ23" i="15"/>
  <c r="BW23" i="15"/>
  <c r="BT23" i="15"/>
  <c r="BQ23" i="15"/>
  <c r="BN23" i="15"/>
  <c r="BK23" i="15"/>
  <c r="BH23" i="15"/>
  <c r="BE23" i="15"/>
  <c r="BB23" i="15"/>
  <c r="AY23" i="15"/>
  <c r="AV23" i="15"/>
  <c r="AS23" i="15"/>
  <c r="AP23" i="15"/>
  <c r="AM23" i="15"/>
  <c r="AJ23" i="15"/>
  <c r="AG23" i="15"/>
  <c r="AD23" i="15"/>
  <c r="AA23" i="15"/>
  <c r="X23" i="15"/>
  <c r="U23" i="15"/>
  <c r="R23" i="15"/>
  <c r="AY36" i="21" l="1"/>
  <c r="EJ42" i="15"/>
  <c r="EK34" i="15"/>
  <c r="EJ39" i="15"/>
  <c r="EJ35" i="15"/>
  <c r="EK35" i="15"/>
  <c r="EJ36" i="15"/>
  <c r="CK49" i="15"/>
  <c r="CK42" i="15"/>
  <c r="CK41" i="15"/>
  <c r="CK44" i="15"/>
  <c r="CK50" i="15"/>
  <c r="CK43" i="15"/>
  <c r="CK47" i="15"/>
  <c r="CL41" i="15"/>
  <c r="CK46" i="15"/>
  <c r="CK48" i="15"/>
  <c r="FA21" i="21"/>
  <c r="EZ21" i="21"/>
  <c r="EX34" i="21"/>
  <c r="ER21" i="21"/>
  <c r="EQ21" i="21"/>
  <c r="EO34" i="21"/>
  <c r="DW21" i="21"/>
  <c r="DT34" i="21"/>
  <c r="DV21" i="21"/>
  <c r="FU21" i="21"/>
  <c r="FV21" i="21"/>
  <c r="GS21" i="21" s="1"/>
  <c r="FS34" i="21"/>
  <c r="GP34" i="21" s="1"/>
  <c r="FM21" i="21"/>
  <c r="FL21" i="21"/>
  <c r="FJ34" i="21"/>
  <c r="EC34" i="21"/>
  <c r="EF21" i="21"/>
  <c r="EE21" i="21"/>
  <c r="DK21" i="21"/>
  <c r="DH34" i="21"/>
  <c r="DJ21" i="21"/>
  <c r="FP34" i="21"/>
  <c r="GM34" i="21" s="1"/>
  <c r="FR21" i="21"/>
  <c r="DZ34" i="21"/>
  <c r="EB34" i="21" s="1"/>
  <c r="EB21" i="21"/>
  <c r="BB24" i="21"/>
  <c r="AZ36" i="21"/>
  <c r="BB36" i="21" s="1"/>
  <c r="FY34" i="21"/>
  <c r="GV34" i="21" s="1"/>
  <c r="GA21" i="21"/>
  <c r="GB21" i="21"/>
  <c r="GY21" i="21" s="1"/>
  <c r="DN34" i="21"/>
  <c r="DP34" i="21" s="1"/>
  <c r="DP21" i="21"/>
  <c r="DQ21" i="21"/>
  <c r="EU34" i="21"/>
  <c r="EW21" i="21"/>
  <c r="BE36" i="21"/>
  <c r="FF21" i="21"/>
  <c r="FG21" i="21"/>
  <c r="FD34" i="21"/>
  <c r="FF34" i="21" s="1"/>
  <c r="EL21" i="21"/>
  <c r="EK21" i="21"/>
  <c r="EI34" i="21"/>
  <c r="CY34" i="21"/>
  <c r="DB21" i="21"/>
  <c r="DA21" i="21"/>
  <c r="GE34" i="21"/>
  <c r="HB34" i="21" s="1"/>
  <c r="GH21" i="21"/>
  <c r="HE21" i="21" s="1"/>
  <c r="GG21" i="21"/>
  <c r="BH24" i="21"/>
  <c r="BF36" i="21"/>
  <c r="BH36" i="21" s="1"/>
  <c r="BA54" i="15"/>
  <c r="BB54" i="15"/>
  <c r="AL54" i="15"/>
  <c r="EU22" i="21"/>
  <c r="CW36" i="15"/>
  <c r="DZ22" i="21"/>
  <c r="DO36" i="15"/>
  <c r="FD22" i="21"/>
  <c r="DR37" i="15"/>
  <c r="FJ22" i="21"/>
  <c r="CH35" i="15"/>
  <c r="CY22" i="21"/>
  <c r="DJ22" i="21"/>
  <c r="DH35" i="21"/>
  <c r="DJ35" i="21" s="1"/>
  <c r="DK22" i="21"/>
  <c r="DN22" i="21"/>
  <c r="FS22" i="21"/>
  <c r="GP22" i="21" s="1"/>
  <c r="FP22" i="21"/>
  <c r="GM22" i="21" s="1"/>
  <c r="DT22" i="21"/>
  <c r="EQ22" i="21" s="1"/>
  <c r="EJ34" i="15"/>
  <c r="DL37" i="15"/>
  <c r="EX22" i="21"/>
  <c r="CK36" i="15"/>
  <c r="DE22" i="21"/>
  <c r="BE54" i="15"/>
  <c r="GE22" i="21"/>
  <c r="HB22" i="21" s="1"/>
  <c r="AU54" i="15"/>
  <c r="AP54" i="15"/>
  <c r="EC22" i="21"/>
  <c r="FY22" i="21"/>
  <c r="GV22" i="21" s="1"/>
  <c r="EI22" i="21"/>
  <c r="EO35" i="21"/>
  <c r="ER22" i="21"/>
  <c r="Z54" i="15"/>
  <c r="AA54" i="15"/>
  <c r="AM54" i="15"/>
  <c r="AF54" i="15"/>
  <c r="AR54" i="15"/>
  <c r="AS54" i="15"/>
  <c r="Z34" i="15"/>
  <c r="DR38" i="15"/>
  <c r="AU34" i="15"/>
  <c r="AJ34" i="15"/>
  <c r="AS34" i="15"/>
  <c r="BM34" i="15"/>
  <c r="DC45" i="15"/>
  <c r="EH34" i="15"/>
  <c r="AI34" i="15"/>
  <c r="AA34" i="15"/>
  <c r="CH49" i="15"/>
  <c r="CH38" i="15"/>
  <c r="DL49" i="15"/>
  <c r="EA48" i="15"/>
  <c r="EA47" i="15"/>
  <c r="EA49" i="15"/>
  <c r="EA43" i="15"/>
  <c r="DR39" i="15"/>
  <c r="CH37" i="15"/>
  <c r="CH36" i="15"/>
  <c r="CH39" i="15"/>
  <c r="CH34" i="15"/>
  <c r="AY34" i="15"/>
  <c r="DR36" i="15"/>
  <c r="CU34" i="15"/>
  <c r="DR35" i="15"/>
  <c r="DR34" i="15"/>
  <c r="CQ44" i="15"/>
  <c r="EA50" i="15"/>
  <c r="EA45" i="15"/>
  <c r="EA41" i="15"/>
  <c r="EA44" i="15"/>
  <c r="EA42" i="15"/>
  <c r="DO48" i="15"/>
  <c r="DC49" i="15"/>
  <c r="EH35" i="15"/>
  <c r="AV34" i="15"/>
  <c r="BH34" i="15"/>
  <c r="EJ37" i="15"/>
  <c r="W22" i="15"/>
  <c r="V6" i="15"/>
  <c r="W6" i="15" s="1"/>
  <c r="AU22" i="15"/>
  <c r="AT6" i="15"/>
  <c r="E22" i="15"/>
  <c r="D6" i="15"/>
  <c r="E6" i="15" s="1"/>
  <c r="AC22" i="15"/>
  <c r="AB6" i="15"/>
  <c r="AC6" i="15" s="1"/>
  <c r="BA22" i="15"/>
  <c r="AZ6" i="15"/>
  <c r="BA6" i="15" s="1"/>
  <c r="K22" i="15"/>
  <c r="J6" i="15"/>
  <c r="K6" i="15" s="1"/>
  <c r="AI22" i="15"/>
  <c r="AH6" i="15"/>
  <c r="AI6" i="15" s="1"/>
  <c r="BG22" i="15"/>
  <c r="BF6" i="15"/>
  <c r="BG6" i="15" s="1"/>
  <c r="N22" i="15"/>
  <c r="M6" i="15"/>
  <c r="N6" i="15" s="1"/>
  <c r="AL22" i="15"/>
  <c r="AK6" i="15"/>
  <c r="AL6" i="15" s="1"/>
  <c r="H22" i="15"/>
  <c r="G6" i="15"/>
  <c r="H6" i="15" s="1"/>
  <c r="T22" i="15"/>
  <c r="S6" i="15"/>
  <c r="T6" i="15" s="1"/>
  <c r="AF22" i="15"/>
  <c r="AE6" i="15"/>
  <c r="AF6" i="15" s="1"/>
  <c r="AR22" i="15"/>
  <c r="AQ6" i="15"/>
  <c r="AR6" i="15" s="1"/>
  <c r="BD22" i="15"/>
  <c r="BC6" i="15"/>
  <c r="DO49" i="15"/>
  <c r="DL42" i="15"/>
  <c r="DL46" i="15"/>
  <c r="ED44" i="15"/>
  <c r="DJ41" i="15"/>
  <c r="DL44" i="15"/>
  <c r="DL48" i="15"/>
  <c r="DL43" i="15"/>
  <c r="DO43" i="15"/>
  <c r="EE41" i="15"/>
  <c r="DC41" i="15"/>
  <c r="CQ48" i="15"/>
  <c r="CQ49" i="15"/>
  <c r="CQ43" i="15"/>
  <c r="CQ46" i="15"/>
  <c r="CQ45" i="15"/>
  <c r="CQ41" i="15"/>
  <c r="DL45" i="15"/>
  <c r="CQ42" i="15"/>
  <c r="DL47" i="15"/>
  <c r="DF44" i="15"/>
  <c r="CQ47" i="15"/>
  <c r="DL41" i="15"/>
  <c r="ED46" i="15"/>
  <c r="ED49" i="15"/>
  <c r="ED45" i="15"/>
  <c r="ED48" i="15"/>
  <c r="ED43" i="15"/>
  <c r="EB41" i="15"/>
  <c r="ED50" i="15"/>
  <c r="CU41" i="15"/>
  <c r="DO45" i="15"/>
  <c r="DC47" i="15"/>
  <c r="CH41" i="15"/>
  <c r="DX48" i="15"/>
  <c r="ED47" i="15"/>
  <c r="ED41" i="15"/>
  <c r="DD41" i="15"/>
  <c r="DP41" i="15"/>
  <c r="DF47" i="15"/>
  <c r="DF46" i="15"/>
  <c r="CW41" i="15"/>
  <c r="DC42" i="15"/>
  <c r="DC50" i="15"/>
  <c r="DF49" i="15"/>
  <c r="DF48" i="15"/>
  <c r="DS41" i="15"/>
  <c r="CW46" i="15"/>
  <c r="DC43" i="15"/>
  <c r="DF42" i="15"/>
  <c r="DC48" i="15"/>
  <c r="DF43" i="15"/>
  <c r="DF45" i="15"/>
  <c r="DF50" i="15"/>
  <c r="CH50" i="15"/>
  <c r="DC44" i="15"/>
  <c r="CO41" i="15"/>
  <c r="DY41" i="15"/>
  <c r="DX46" i="15"/>
  <c r="CH44" i="15"/>
  <c r="DX43" i="15"/>
  <c r="CR41" i="15"/>
  <c r="DX47" i="15"/>
  <c r="DX42" i="15"/>
  <c r="DO46" i="15"/>
  <c r="DO41" i="15"/>
  <c r="CH47" i="15"/>
  <c r="CH43" i="15"/>
  <c r="CH46" i="15"/>
  <c r="DA41" i="15"/>
  <c r="DX50" i="15"/>
  <c r="DX45" i="15"/>
  <c r="DO42" i="15"/>
  <c r="CH45" i="15"/>
  <c r="CH48" i="15"/>
  <c r="DX41" i="15"/>
  <c r="DX44" i="15"/>
  <c r="CC34" i="15"/>
  <c r="DJ35" i="15"/>
  <c r="DS35" i="15"/>
  <c r="EJ38" i="15"/>
  <c r="DO35" i="15"/>
  <c r="DM41" i="15"/>
  <c r="CW43" i="15"/>
  <c r="CW50" i="15"/>
  <c r="CW48" i="15"/>
  <c r="CZ47" i="15"/>
  <c r="DO50" i="15"/>
  <c r="DO47" i="15"/>
  <c r="CW47" i="15"/>
  <c r="CW44" i="15"/>
  <c r="CX41" i="15"/>
  <c r="CW45" i="15"/>
  <c r="CW49" i="15"/>
  <c r="EH41" i="15"/>
  <c r="DU50" i="15"/>
  <c r="DU45" i="15"/>
  <c r="DU42" i="15"/>
  <c r="DU49" i="15"/>
  <c r="DU46" i="15"/>
  <c r="DU41" i="15"/>
  <c r="DU47" i="15"/>
  <c r="DU44" i="15"/>
  <c r="DU48" i="15"/>
  <c r="DU43" i="15"/>
  <c r="CI41" i="15"/>
  <c r="EG44" i="15"/>
  <c r="EG42" i="15"/>
  <c r="EG48" i="15"/>
  <c r="EG43" i="15"/>
  <c r="EG41" i="15"/>
  <c r="EG49" i="15"/>
  <c r="EG46" i="15"/>
  <c r="EG50" i="15"/>
  <c r="EG45" i="15"/>
  <c r="CT50" i="15"/>
  <c r="CT48" i="15"/>
  <c r="CT46" i="15"/>
  <c r="CT44" i="15"/>
  <c r="CT43" i="15"/>
  <c r="CT45" i="15"/>
  <c r="CT41" i="15"/>
  <c r="CT49" i="15"/>
  <c r="CT42" i="15"/>
  <c r="EG47" i="15"/>
  <c r="DG41" i="15"/>
  <c r="DI48" i="15"/>
  <c r="DI43" i="15"/>
  <c r="DI42" i="15"/>
  <c r="DI44" i="15"/>
  <c r="DI41" i="15"/>
  <c r="DI50" i="15"/>
  <c r="DI45" i="15"/>
  <c r="DI49" i="15"/>
  <c r="DI46" i="15"/>
  <c r="DI47" i="15"/>
  <c r="EK41" i="15"/>
  <c r="EJ49" i="15"/>
  <c r="EJ45" i="15"/>
  <c r="EJ43" i="15"/>
  <c r="EJ50" i="15"/>
  <c r="EJ46" i="15"/>
  <c r="EJ44" i="15"/>
  <c r="EJ48" i="15"/>
  <c r="EJ41" i="15"/>
  <c r="CZ49" i="15"/>
  <c r="CZ45" i="15"/>
  <c r="CZ43" i="15"/>
  <c r="CZ44" i="15"/>
  <c r="CZ48" i="15"/>
  <c r="CZ46" i="15"/>
  <c r="CZ42" i="15"/>
  <c r="CZ50" i="15"/>
  <c r="CZ41" i="15"/>
  <c r="CN49" i="15"/>
  <c r="CN45" i="15"/>
  <c r="CN43" i="15"/>
  <c r="CN50" i="15"/>
  <c r="CN46" i="15"/>
  <c r="CN44" i="15"/>
  <c r="CN48" i="15"/>
  <c r="CN41" i="15"/>
  <c r="CN42" i="15"/>
  <c r="DR50" i="15"/>
  <c r="DR48" i="15"/>
  <c r="DR46" i="15"/>
  <c r="DR44" i="15"/>
  <c r="DR43" i="15"/>
  <c r="DR49" i="15"/>
  <c r="DR41" i="15"/>
  <c r="DR42" i="15"/>
  <c r="DR45" i="15"/>
  <c r="CT47" i="15"/>
  <c r="DR47" i="15"/>
  <c r="DV41" i="15"/>
  <c r="CQ36" i="15"/>
  <c r="DX36" i="15"/>
  <c r="DL34" i="15"/>
  <c r="AG34" i="15"/>
  <c r="DL38" i="15"/>
  <c r="DL39" i="15"/>
  <c r="CK34" i="15"/>
  <c r="BP34" i="15"/>
  <c r="DY34" i="15"/>
  <c r="AM34" i="15"/>
  <c r="DY35" i="15"/>
  <c r="DL35" i="15"/>
  <c r="CT36" i="15"/>
  <c r="CK35" i="15"/>
  <c r="CK37" i="15"/>
  <c r="BE34" i="15"/>
  <c r="CX34" i="15"/>
  <c r="EG35" i="15"/>
  <c r="AX34" i="15"/>
  <c r="CK38" i="15"/>
  <c r="DC35" i="15"/>
  <c r="AL34" i="15"/>
  <c r="CK39" i="15"/>
  <c r="DL36" i="15"/>
  <c r="BT34" i="15"/>
  <c r="BS34" i="15"/>
  <c r="CZ39" i="15"/>
  <c r="CZ37" i="15"/>
  <c r="CZ34" i="15"/>
  <c r="CZ38" i="15"/>
  <c r="EA34" i="15"/>
  <c r="EA38" i="15"/>
  <c r="EA35" i="15"/>
  <c r="EA37" i="15"/>
  <c r="EA39" i="15"/>
  <c r="BJ34" i="15"/>
  <c r="BA34" i="15"/>
  <c r="CE34" i="15"/>
  <c r="X34" i="15"/>
  <c r="BN34" i="15"/>
  <c r="CL34" i="15"/>
  <c r="BY34" i="15"/>
  <c r="DJ34" i="15"/>
  <c r="DI39" i="15"/>
  <c r="DI37" i="15"/>
  <c r="DI38" i="15"/>
  <c r="DI34" i="15"/>
  <c r="DI36" i="15"/>
  <c r="ED34" i="15"/>
  <c r="ED38" i="15"/>
  <c r="ED35" i="15"/>
  <c r="ED37" i="15"/>
  <c r="ED39" i="15"/>
  <c r="ED36" i="15"/>
  <c r="EA36" i="15"/>
  <c r="CZ36" i="15"/>
  <c r="BV34" i="15"/>
  <c r="DI35" i="15"/>
  <c r="DM34" i="15"/>
  <c r="DG35" i="15"/>
  <c r="BB34" i="15"/>
  <c r="DD35" i="15"/>
  <c r="EB35" i="15"/>
  <c r="BD34" i="15"/>
  <c r="DO34" i="15"/>
  <c r="DO38" i="15"/>
  <c r="DO39" i="15"/>
  <c r="DO37" i="15"/>
  <c r="EG39" i="15"/>
  <c r="EG37" i="15"/>
  <c r="EG38" i="15"/>
  <c r="EG34" i="15"/>
  <c r="EG36" i="15"/>
  <c r="DU39" i="15"/>
  <c r="DU37" i="15"/>
  <c r="DU34" i="15"/>
  <c r="DU36" i="15"/>
  <c r="DU38" i="15"/>
  <c r="DC34" i="15"/>
  <c r="DC38" i="15"/>
  <c r="DC37" i="15"/>
  <c r="DC39" i="15"/>
  <c r="AF34" i="15"/>
  <c r="CZ35" i="15"/>
  <c r="CW39" i="15"/>
  <c r="CW37" i="15"/>
  <c r="CW34" i="15"/>
  <c r="CW38" i="15"/>
  <c r="BQ34" i="15"/>
  <c r="DA34" i="15"/>
  <c r="DP35" i="15"/>
  <c r="DD34" i="15"/>
  <c r="CQ34" i="15"/>
  <c r="CQ38" i="15"/>
  <c r="CQ39" i="15"/>
  <c r="CQ35" i="15"/>
  <c r="CQ37" i="15"/>
  <c r="DX39" i="15"/>
  <c r="DX37" i="15"/>
  <c r="DX34" i="15"/>
  <c r="DX38" i="15"/>
  <c r="DU35" i="15"/>
  <c r="CT34" i="15"/>
  <c r="CT38" i="15"/>
  <c r="CT39" i="15"/>
  <c r="CT35" i="15"/>
  <c r="CT37" i="15"/>
  <c r="AR34" i="15"/>
  <c r="DC36" i="15"/>
  <c r="BG34" i="15"/>
  <c r="DX35" i="15"/>
  <c r="CW35" i="15"/>
  <c r="EB34" i="15"/>
  <c r="DP34" i="15"/>
  <c r="CR34" i="15"/>
  <c r="BZ34" i="15"/>
  <c r="CR35" i="15"/>
  <c r="EE35" i="15"/>
  <c r="CI35" i="15"/>
  <c r="DV34" i="15"/>
  <c r="CO35" i="15"/>
  <c r="CF34" i="15"/>
  <c r="DA35" i="15"/>
  <c r="BK34" i="15"/>
  <c r="DG34" i="15"/>
  <c r="EE34" i="15"/>
  <c r="CI34" i="15"/>
  <c r="BW34" i="15"/>
  <c r="DS34" i="15"/>
  <c r="DA22" i="15"/>
  <c r="DG22" i="15"/>
  <c r="AM22" i="15"/>
  <c r="BK22" i="15"/>
  <c r="CI22" i="15"/>
  <c r="BE22" i="15"/>
  <c r="AG22" i="15"/>
  <c r="CC22" i="15"/>
  <c r="R22" i="15"/>
  <c r="Q22" i="15"/>
  <c r="AP22" i="15"/>
  <c r="AO22" i="15"/>
  <c r="BN22" i="15"/>
  <c r="CL22" i="15"/>
  <c r="DJ22" i="15"/>
  <c r="DV22" i="15"/>
  <c r="DY22" i="15"/>
  <c r="U22" i="15"/>
  <c r="AS22" i="15"/>
  <c r="BQ22" i="15"/>
  <c r="CO22" i="15"/>
  <c r="DM22" i="15"/>
  <c r="AD22" i="15"/>
  <c r="BB22" i="15"/>
  <c r="BZ22" i="15"/>
  <c r="CX22" i="15"/>
  <c r="AA22" i="15"/>
  <c r="Z22" i="15"/>
  <c r="AY22" i="15"/>
  <c r="BW22" i="15"/>
  <c r="CU22" i="15"/>
  <c r="DS22" i="15"/>
  <c r="EE22" i="15"/>
  <c r="EH22" i="15"/>
  <c r="X22" i="15"/>
  <c r="AJ22" i="15"/>
  <c r="BT22" i="15"/>
  <c r="CF22" i="15"/>
  <c r="CR22" i="15"/>
  <c r="DD22" i="15"/>
  <c r="DP22" i="15"/>
  <c r="EB22" i="15"/>
  <c r="AV22" i="15"/>
  <c r="BH22" i="15"/>
  <c r="EZ34" i="21" l="1"/>
  <c r="EW34" i="21"/>
  <c r="DV34" i="21"/>
  <c r="EK34" i="21"/>
  <c r="FI21" i="21"/>
  <c r="FG34" i="21"/>
  <c r="GD21" i="21"/>
  <c r="GB34" i="21"/>
  <c r="FR34" i="21"/>
  <c r="FV34" i="21"/>
  <c r="GS34" i="21" s="1"/>
  <c r="FX21" i="21"/>
  <c r="DY21" i="21"/>
  <c r="DW34" i="21"/>
  <c r="DS21" i="21"/>
  <c r="DQ34" i="21"/>
  <c r="DS34" i="21" s="1"/>
  <c r="EH21" i="21"/>
  <c r="EF34" i="21"/>
  <c r="FO21" i="21"/>
  <c r="FM34" i="21"/>
  <c r="EQ34" i="21"/>
  <c r="GJ21" i="21"/>
  <c r="GH34" i="21"/>
  <c r="HE34" i="21" s="1"/>
  <c r="DK34" i="21"/>
  <c r="DM21" i="21"/>
  <c r="GG34" i="21"/>
  <c r="FL34" i="21"/>
  <c r="FU34" i="21"/>
  <c r="ER34" i="21"/>
  <c r="ET21" i="21"/>
  <c r="DB34" i="21"/>
  <c r="DD21" i="21"/>
  <c r="EL34" i="21"/>
  <c r="EN21" i="21"/>
  <c r="GA34" i="21"/>
  <c r="EE34" i="21"/>
  <c r="FA34" i="21"/>
  <c r="FC21" i="21"/>
  <c r="AG54" i="15"/>
  <c r="BD54" i="15"/>
  <c r="ER35" i="21"/>
  <c r="EU35" i="21"/>
  <c r="EW22" i="21"/>
  <c r="BG54" i="15"/>
  <c r="BH54" i="15"/>
  <c r="FP35" i="21"/>
  <c r="FR22" i="21"/>
  <c r="AI54" i="15"/>
  <c r="AV54" i="15"/>
  <c r="AJ54" i="15"/>
  <c r="AD54" i="15"/>
  <c r="EX35" i="21"/>
  <c r="EZ22" i="21"/>
  <c r="FA22" i="21"/>
  <c r="DN35" i="21"/>
  <c r="DP35" i="21" s="1"/>
  <c r="DQ22" i="21"/>
  <c r="DP22" i="21"/>
  <c r="EK22" i="21"/>
  <c r="EL22" i="21"/>
  <c r="EI35" i="21"/>
  <c r="GE35" i="21"/>
  <c r="HB35" i="21" s="1"/>
  <c r="GH22" i="21"/>
  <c r="HE22" i="21" s="1"/>
  <c r="GG22" i="21"/>
  <c r="EB22" i="21"/>
  <c r="DE35" i="21"/>
  <c r="DG35" i="21" s="1"/>
  <c r="DG22" i="21"/>
  <c r="FV22" i="21"/>
  <c r="GS22" i="21" s="1"/>
  <c r="FS35" i="21"/>
  <c r="GP35" i="21" s="1"/>
  <c r="FU22" i="21"/>
  <c r="CY35" i="21"/>
  <c r="DA35" i="21" s="1"/>
  <c r="DA22" i="21"/>
  <c r="DB22" i="21"/>
  <c r="DZ35" i="21"/>
  <c r="GB22" i="21"/>
  <c r="GY22" i="21" s="1"/>
  <c r="GA22" i="21"/>
  <c r="FY35" i="21"/>
  <c r="GV35" i="21" s="1"/>
  <c r="EE22" i="21"/>
  <c r="EF22" i="21"/>
  <c r="EC35" i="21"/>
  <c r="EE35" i="21" s="1"/>
  <c r="DT35" i="21"/>
  <c r="DV22" i="21"/>
  <c r="DW22" i="21"/>
  <c r="DM22" i="21"/>
  <c r="DK35" i="21"/>
  <c r="DM35" i="21" s="1"/>
  <c r="FM22" i="21"/>
  <c r="FJ35" i="21"/>
  <c r="FL35" i="21" s="1"/>
  <c r="FL22" i="21"/>
  <c r="FD35" i="21"/>
  <c r="FG22" i="21"/>
  <c r="FF22" i="21"/>
  <c r="BD6" i="15"/>
  <c r="AU6" i="15"/>
  <c r="U5" i="15"/>
  <c r="U6" i="15"/>
  <c r="BH5" i="15"/>
  <c r="BE5" i="15"/>
  <c r="BB5" i="15"/>
  <c r="AV5" i="15"/>
  <c r="AS5" i="15"/>
  <c r="AP5" i="15"/>
  <c r="AM5" i="15"/>
  <c r="AJ5" i="15"/>
  <c r="AG5" i="15"/>
  <c r="AD5" i="15"/>
  <c r="AA5" i="15"/>
  <c r="X5" i="15"/>
  <c r="R5" i="15"/>
  <c r="BH6" i="15"/>
  <c r="BE6" i="15"/>
  <c r="BB6" i="15"/>
  <c r="AV6" i="15"/>
  <c r="AS6" i="15"/>
  <c r="AP6" i="15"/>
  <c r="AM6" i="15"/>
  <c r="AJ6" i="15"/>
  <c r="AG6" i="15"/>
  <c r="AD6" i="15"/>
  <c r="AA6" i="15"/>
  <c r="X6" i="15"/>
  <c r="R6" i="15"/>
  <c r="FR35" i="21" l="1"/>
  <c r="GM35" i="21"/>
  <c r="FC34" i="21"/>
  <c r="GD34" i="21"/>
  <c r="GY34" i="21"/>
  <c r="FO34" i="21"/>
  <c r="ET34" i="21"/>
  <c r="GJ34" i="21"/>
  <c r="DY34" i="21"/>
  <c r="FI34" i="21"/>
  <c r="EN34" i="21"/>
  <c r="EH34" i="21"/>
  <c r="FX34" i="21"/>
  <c r="FF35" i="21"/>
  <c r="DV35" i="21"/>
  <c r="EB35" i="21"/>
  <c r="FI22" i="21"/>
  <c r="FG35" i="21"/>
  <c r="EZ35" i="21"/>
  <c r="EQ35" i="21"/>
  <c r="FO22" i="21"/>
  <c r="FM35" i="21"/>
  <c r="FO35" i="21" s="1"/>
  <c r="EF35" i="21"/>
  <c r="EH35" i="21" s="1"/>
  <c r="EH22" i="21"/>
  <c r="GA35" i="21"/>
  <c r="EK35" i="21"/>
  <c r="EW35" i="21"/>
  <c r="DW35" i="21"/>
  <c r="ET35" i="21" s="1"/>
  <c r="DY22" i="21"/>
  <c r="EN22" i="21"/>
  <c r="EL35" i="21"/>
  <c r="FC22" i="21"/>
  <c r="FA35" i="21"/>
  <c r="ET22" i="21"/>
  <c r="GD22" i="21"/>
  <c r="GB35" i="21"/>
  <c r="GY35" i="21" s="1"/>
  <c r="DB35" i="21"/>
  <c r="DD35" i="21" s="1"/>
  <c r="DD22" i="21"/>
  <c r="FU35" i="21"/>
  <c r="GJ22" i="21"/>
  <c r="GH35" i="21"/>
  <c r="HE35" i="21" s="1"/>
  <c r="FX22" i="21"/>
  <c r="FV35" i="21"/>
  <c r="GS35" i="21" s="1"/>
  <c r="GG35" i="21"/>
  <c r="DS22" i="21"/>
  <c r="DQ35" i="21"/>
  <c r="DS35" i="21" s="1"/>
  <c r="EN35" i="21" l="1"/>
  <c r="FX35" i="21"/>
  <c r="FC35" i="21"/>
  <c r="DY35" i="21"/>
  <c r="GD35" i="21"/>
  <c r="FI35" i="21"/>
  <c r="GJ35" i="21"/>
  <c r="DY6" i="16"/>
  <c r="DY5" i="16"/>
  <c r="EH6" i="16"/>
  <c r="EJ6" i="16" s="1"/>
  <c r="EH5" i="16"/>
  <c r="EJ5" i="16" s="1"/>
  <c r="EN6" i="16"/>
  <c r="EN5" i="16"/>
  <c r="FI6" i="16"/>
  <c r="FK6" i="16" s="1"/>
  <c r="FI5" i="16"/>
  <c r="FJ5" i="16" s="1"/>
  <c r="FC6" i="16"/>
  <c r="FC5" i="16"/>
  <c r="FC4" i="16" s="1"/>
  <c r="FD4" i="16" s="1"/>
  <c r="FX6" i="16"/>
  <c r="FY6" i="16" s="1"/>
  <c r="FX5" i="16"/>
  <c r="FY5" i="16" s="1"/>
  <c r="HN6" i="16"/>
  <c r="HN5" i="16"/>
  <c r="GS6" i="16"/>
  <c r="HP6" i="16" s="1"/>
  <c r="GS5" i="16"/>
  <c r="GU5" i="16" s="1"/>
  <c r="GD6" i="16"/>
  <c r="GD5" i="16"/>
  <c r="GF5" i="16" s="1"/>
  <c r="HW4" i="16"/>
  <c r="HT4" i="16"/>
  <c r="HU4" i="16" s="1"/>
  <c r="HS4" i="16"/>
  <c r="HN4" i="16"/>
  <c r="HH4" i="16"/>
  <c r="HI4" i="16" s="1"/>
  <c r="HB4" i="16"/>
  <c r="GY4" i="16"/>
  <c r="GV4" i="16"/>
  <c r="GS4" i="16"/>
  <c r="GP4" i="16"/>
  <c r="GM4" i="16"/>
  <c r="GG4" i="16"/>
  <c r="GH4" i="16" s="1"/>
  <c r="GD4" i="16"/>
  <c r="GA4" i="16"/>
  <c r="FU4" i="16"/>
  <c r="FR4" i="16"/>
  <c r="FT4" i="16" s="1"/>
  <c r="FL4" i="16"/>
  <c r="FM4" i="16" s="1"/>
  <c r="FF4" i="16"/>
  <c r="EW4" i="16"/>
  <c r="EY4" i="16" s="1"/>
  <c r="ET4" i="16"/>
  <c r="EQ4" i="16"/>
  <c r="EN4" i="16"/>
  <c r="EO4" i="16" s="1"/>
  <c r="EK4" i="16"/>
  <c r="EH4" i="16"/>
  <c r="EE4" i="16"/>
  <c r="EB4" i="16"/>
  <c r="DY4" i="16"/>
  <c r="DV4" i="16"/>
  <c r="DS4" i="16"/>
  <c r="DM4" i="16"/>
  <c r="DN4" i="16" s="1"/>
  <c r="DG4" i="16"/>
  <c r="DA4" i="16"/>
  <c r="CX4" i="16"/>
  <c r="CR4" i="16"/>
  <c r="CL4" i="16"/>
  <c r="CN4" i="16" s="1"/>
  <c r="CF4" i="16"/>
  <c r="CC4" i="16"/>
  <c r="CD4" i="16" s="1"/>
  <c r="BW4" i="16"/>
  <c r="BQ4" i="16"/>
  <c r="BN4" i="16"/>
  <c r="BK4" i="16"/>
  <c r="BB4" i="16"/>
  <c r="BC4" i="16" s="1"/>
  <c r="AV4" i="16"/>
  <c r="AP4" i="16"/>
  <c r="AM4" i="16"/>
  <c r="AG4" i="16"/>
  <c r="AI4" i="16" s="1"/>
  <c r="AA4" i="16"/>
  <c r="AC4" i="16" s="1"/>
  <c r="BH4" i="16"/>
  <c r="BI4" i="16" s="1"/>
  <c r="U4" i="16"/>
  <c r="V4" i="16" s="1"/>
  <c r="R4" i="16"/>
  <c r="N4" i="16"/>
  <c r="J4" i="16"/>
  <c r="F4" i="16"/>
  <c r="D4" i="16"/>
  <c r="T4" i="16" s="1"/>
  <c r="CO5" i="16"/>
  <c r="CU5" i="16" s="1"/>
  <c r="CI6" i="16"/>
  <c r="CI5" i="16"/>
  <c r="CI4" i="16" s="1"/>
  <c r="BT5" i="16"/>
  <c r="BT4" i="16" s="1"/>
  <c r="BN6" i="16"/>
  <c r="BT6" i="16" s="1"/>
  <c r="AS6" i="16"/>
  <c r="AY6" i="16" s="1"/>
  <c r="BE6" i="16" s="1"/>
  <c r="GR6" i="16"/>
  <c r="HZ6" i="16"/>
  <c r="HY6" i="16"/>
  <c r="HX6" i="16"/>
  <c r="HV6" i="16"/>
  <c r="HU6" i="16"/>
  <c r="HO6" i="16"/>
  <c r="HJ6" i="16"/>
  <c r="HI6" i="16"/>
  <c r="HE6" i="16"/>
  <c r="HD6" i="16"/>
  <c r="HC6" i="16"/>
  <c r="HA6" i="16"/>
  <c r="GZ6" i="16"/>
  <c r="GU6" i="16"/>
  <c r="GT6" i="16"/>
  <c r="GO6" i="16"/>
  <c r="GN6" i="16"/>
  <c r="GI6" i="16"/>
  <c r="GH6" i="16"/>
  <c r="GE6" i="16"/>
  <c r="GB6" i="16"/>
  <c r="FZ6" i="16"/>
  <c r="FV6" i="16"/>
  <c r="FT6" i="16"/>
  <c r="FS6" i="16"/>
  <c r="FN6" i="16"/>
  <c r="FM6" i="16"/>
  <c r="FE6" i="16"/>
  <c r="FD6" i="16"/>
  <c r="EY6" i="16"/>
  <c r="EX6" i="16"/>
  <c r="ES6" i="16"/>
  <c r="ER6" i="16"/>
  <c r="EP6" i="16"/>
  <c r="EO6" i="16"/>
  <c r="EL6" i="16"/>
  <c r="EL4" i="16" s="1"/>
  <c r="ED6" i="16"/>
  <c r="EC6" i="16"/>
  <c r="DX6" i="16"/>
  <c r="DW6" i="16"/>
  <c r="DU6" i="16"/>
  <c r="DT6" i="16"/>
  <c r="DO6" i="16"/>
  <c r="DN6" i="16"/>
  <c r="DI6" i="16"/>
  <c r="DH6" i="16"/>
  <c r="DD6" i="16"/>
  <c r="DJ6" i="16" s="1"/>
  <c r="DP6" i="16" s="1"/>
  <c r="DQ6" i="16" s="1"/>
  <c r="DC6" i="16"/>
  <c r="DB6" i="16"/>
  <c r="CZ6" i="16"/>
  <c r="CY6" i="16"/>
  <c r="CT6" i="16"/>
  <c r="CS6" i="16"/>
  <c r="CN6" i="16"/>
  <c r="CM6" i="16"/>
  <c r="CH6" i="16"/>
  <c r="CG6" i="16"/>
  <c r="CE6" i="16"/>
  <c r="CD6" i="16"/>
  <c r="BY6" i="16"/>
  <c r="BX6" i="16"/>
  <c r="BS6" i="16"/>
  <c r="BR6" i="16"/>
  <c r="BM6" i="16"/>
  <c r="BL6" i="16"/>
  <c r="BJ6" i="16"/>
  <c r="BI6" i="16"/>
  <c r="BD6" i="16"/>
  <c r="BC6" i="16"/>
  <c r="AX6" i="16"/>
  <c r="AW6" i="16"/>
  <c r="AR6" i="16"/>
  <c r="AQ6" i="16"/>
  <c r="AO6" i="16"/>
  <c r="AN6" i="16"/>
  <c r="AI6" i="16"/>
  <c r="AH6" i="16"/>
  <c r="AC6" i="16"/>
  <c r="AB6" i="16"/>
  <c r="X6" i="16"/>
  <c r="Z6" i="16" s="1"/>
  <c r="W6" i="16"/>
  <c r="V6" i="16"/>
  <c r="T6" i="16"/>
  <c r="S6" i="16"/>
  <c r="O6" i="16"/>
  <c r="L6" i="16"/>
  <c r="K6" i="16"/>
  <c r="H6" i="16"/>
  <c r="G6" i="16"/>
  <c r="E6" i="16"/>
  <c r="HZ5" i="16"/>
  <c r="HY5" i="16"/>
  <c r="HX5" i="16"/>
  <c r="HV5" i="16"/>
  <c r="HU5" i="16"/>
  <c r="HJ5" i="16"/>
  <c r="HI5" i="16"/>
  <c r="HE5" i="16"/>
  <c r="HD5" i="16"/>
  <c r="HC5" i="16"/>
  <c r="HA5" i="16"/>
  <c r="GZ5" i="16"/>
  <c r="GX5" i="16"/>
  <c r="GW5" i="16"/>
  <c r="GT5" i="16"/>
  <c r="GO5" i="16"/>
  <c r="GN5" i="16"/>
  <c r="GI5" i="16"/>
  <c r="GH5" i="16"/>
  <c r="GE5" i="16"/>
  <c r="GB5" i="16"/>
  <c r="FZ5" i="16"/>
  <c r="FV5" i="16"/>
  <c r="FT5" i="16"/>
  <c r="FS5" i="16"/>
  <c r="FO4" i="16"/>
  <c r="FN5" i="16"/>
  <c r="FM5" i="16"/>
  <c r="FK5" i="16"/>
  <c r="FD5" i="16"/>
  <c r="EY5" i="16"/>
  <c r="EX5" i="16"/>
  <c r="ES5" i="16"/>
  <c r="ER5" i="16"/>
  <c r="EP5" i="16"/>
  <c r="EO5" i="16"/>
  <c r="EL5" i="16"/>
  <c r="EI5" i="16"/>
  <c r="ED5" i="16"/>
  <c r="EC5" i="16"/>
  <c r="DX5" i="16"/>
  <c r="DW5" i="16"/>
  <c r="DU5" i="16"/>
  <c r="DT5" i="16"/>
  <c r="DO5" i="16"/>
  <c r="DN5" i="16"/>
  <c r="DI5" i="16"/>
  <c r="DH5" i="16"/>
  <c r="DD5" i="16"/>
  <c r="DD4" i="16" s="1"/>
  <c r="DC5" i="16"/>
  <c r="DB5" i="16"/>
  <c r="CZ5" i="16"/>
  <c r="CY5" i="16"/>
  <c r="CT5" i="16"/>
  <c r="CS5" i="16"/>
  <c r="CN5" i="16"/>
  <c r="CM5" i="16"/>
  <c r="CH5" i="16"/>
  <c r="CG5" i="16"/>
  <c r="CE5" i="16"/>
  <c r="CD5" i="16"/>
  <c r="BY5" i="16"/>
  <c r="BX5" i="16"/>
  <c r="BS5" i="16"/>
  <c r="BR5" i="16"/>
  <c r="BN5" i="16"/>
  <c r="BM5" i="16"/>
  <c r="BL5" i="16"/>
  <c r="BJ5" i="16"/>
  <c r="BI5" i="16"/>
  <c r="BD5" i="16"/>
  <c r="BC5" i="16"/>
  <c r="AX5" i="16"/>
  <c r="AW5" i="16"/>
  <c r="AS5" i="16"/>
  <c r="AS4" i="16" s="1"/>
  <c r="AR5" i="16"/>
  <c r="AQ5" i="16"/>
  <c r="AO5" i="16"/>
  <c r="AN5" i="16"/>
  <c r="AI5" i="16"/>
  <c r="AH5" i="16"/>
  <c r="AC5" i="16"/>
  <c r="AB5" i="16"/>
  <c r="X5" i="16"/>
  <c r="X4" i="16" s="1"/>
  <c r="W5" i="16"/>
  <c r="V5" i="16"/>
  <c r="T5" i="16"/>
  <c r="S5" i="16"/>
  <c r="O5" i="16"/>
  <c r="K5" i="16"/>
  <c r="H5" i="16"/>
  <c r="L5" i="16" s="1"/>
  <c r="G5" i="16"/>
  <c r="E5" i="16"/>
  <c r="GT4" i="16"/>
  <c r="EX4" i="16"/>
  <c r="DB4" i="16"/>
  <c r="CG4" i="16"/>
  <c r="BX4" i="16"/>
  <c r="BR4" i="16"/>
  <c r="CH4" i="16"/>
  <c r="AW4" i="16"/>
  <c r="AN4" i="16"/>
  <c r="O4" i="16"/>
  <c r="K4" i="16"/>
  <c r="E4" i="16"/>
  <c r="P5" i="16" l="1"/>
  <c r="L4" i="16"/>
  <c r="FS4" i="16"/>
  <c r="DW4" i="16"/>
  <c r="EM6" i="16"/>
  <c r="HP4" i="16"/>
  <c r="ER4" i="16"/>
  <c r="EI6" i="16"/>
  <c r="EI4" i="16" s="1"/>
  <c r="H4" i="16"/>
  <c r="FX4" i="16"/>
  <c r="FY4" i="16" s="1"/>
  <c r="HP5" i="16"/>
  <c r="DU4" i="16"/>
  <c r="HO5" i="16"/>
  <c r="GF6" i="16"/>
  <c r="HZ4" i="16"/>
  <c r="FJ6" i="16"/>
  <c r="FI4" i="16"/>
  <c r="FJ4" i="16" s="1"/>
  <c r="FE5" i="16"/>
  <c r="EZ4" i="16"/>
  <c r="GJ4" i="16"/>
  <c r="HE4" i="16"/>
  <c r="EJ4" i="16"/>
  <c r="ED4" i="16"/>
  <c r="DX4" i="16"/>
  <c r="EV6" i="16"/>
  <c r="DT4" i="16"/>
  <c r="EA6" i="16"/>
  <c r="CM4" i="16"/>
  <c r="DC4" i="16"/>
  <c r="DF5" i="16"/>
  <c r="CK5" i="16"/>
  <c r="CE4" i="16"/>
  <c r="BS4" i="16"/>
  <c r="BJ4" i="16"/>
  <c r="BD4" i="16"/>
  <c r="AH4" i="16"/>
  <c r="AR4" i="16"/>
  <c r="AU6" i="16"/>
  <c r="AD6" i="16"/>
  <c r="AJ6" i="16" s="1"/>
  <c r="Z5" i="16"/>
  <c r="EP4" i="16"/>
  <c r="FQ6" i="16"/>
  <c r="FW6" i="16"/>
  <c r="FB6" i="16"/>
  <c r="GI4" i="16"/>
  <c r="FN4" i="16"/>
  <c r="HG6" i="16"/>
  <c r="GE4" i="16"/>
  <c r="GO4" i="16"/>
  <c r="GN4" i="16"/>
  <c r="AY5" i="16"/>
  <c r="AY4" i="16" s="1"/>
  <c r="BP5" i="16"/>
  <c r="AU5" i="16"/>
  <c r="HG5" i="16"/>
  <c r="CS4" i="16"/>
  <c r="DO4" i="16"/>
  <c r="CT4" i="16"/>
  <c r="HY4" i="16"/>
  <c r="HX4" i="16"/>
  <c r="EA5" i="16"/>
  <c r="CZ4" i="16"/>
  <c r="CY4" i="16"/>
  <c r="FZ4" i="16"/>
  <c r="HD4" i="16"/>
  <c r="HC4" i="16"/>
  <c r="FQ5" i="16"/>
  <c r="BZ6" i="16"/>
  <c r="W4" i="16"/>
  <c r="G4" i="16"/>
  <c r="DI4" i="16"/>
  <c r="DH4" i="16"/>
  <c r="HK4" i="16"/>
  <c r="BP6" i="16"/>
  <c r="CK4" i="16"/>
  <c r="BM4" i="16"/>
  <c r="ES4" i="16"/>
  <c r="S4" i="16"/>
  <c r="AB4" i="16"/>
  <c r="AQ4" i="16"/>
  <c r="BL4" i="16"/>
  <c r="HA4" i="16"/>
  <c r="HJ4" i="16"/>
  <c r="HO4" i="16"/>
  <c r="AD5" i="16"/>
  <c r="DJ5" i="16"/>
  <c r="EC4" i="16"/>
  <c r="EV5" i="16"/>
  <c r="GL5" i="16"/>
  <c r="CO6" i="16"/>
  <c r="CO4" i="16" s="1"/>
  <c r="GL6" i="16"/>
  <c r="AO4" i="16"/>
  <c r="AX4" i="16"/>
  <c r="BY4" i="16"/>
  <c r="FE4" i="16"/>
  <c r="GB4" i="16"/>
  <c r="GZ4" i="16"/>
  <c r="HV4" i="16"/>
  <c r="IB5" i="16"/>
  <c r="P6" i="16"/>
  <c r="CK6" i="16"/>
  <c r="DF6" i="16"/>
  <c r="IB6" i="16"/>
  <c r="E441" i="18"/>
  <c r="E449" i="18" s="1"/>
  <c r="D448" i="18" l="1"/>
  <c r="D451" i="18"/>
  <c r="D452" i="18"/>
  <c r="F452" i="18"/>
  <c r="D450" i="18"/>
  <c r="D449" i="18"/>
  <c r="F449" i="18"/>
  <c r="E450" i="18"/>
  <c r="E451" i="18"/>
  <c r="E452" i="18"/>
  <c r="E448" i="18"/>
  <c r="AD4" i="16"/>
  <c r="AJ5" i="16"/>
  <c r="AJ4" i="16" s="1"/>
  <c r="GU4" i="16"/>
  <c r="DP5" i="16"/>
  <c r="DJ4" i="16"/>
  <c r="BV5" i="16"/>
  <c r="P4" i="16"/>
  <c r="FK4" i="16"/>
  <c r="GF4" i="16"/>
  <c r="FH6" i="16"/>
  <c r="EG6" i="16"/>
  <c r="EV4" i="16"/>
  <c r="EA4" i="16"/>
  <c r="DF4" i="16"/>
  <c r="BZ5" i="16"/>
  <c r="CQ5" i="16"/>
  <c r="AL6" i="16"/>
  <c r="AF6" i="16"/>
  <c r="GX6" i="16"/>
  <c r="GW6" i="16"/>
  <c r="GR5" i="16"/>
  <c r="AU4" i="16"/>
  <c r="CQ6" i="16"/>
  <c r="CU6" i="16"/>
  <c r="CU4" i="16" s="1"/>
  <c r="DL6" i="16"/>
  <c r="DL5" i="16"/>
  <c r="HM5" i="16"/>
  <c r="GC6" i="16"/>
  <c r="BA6" i="16"/>
  <c r="CB6" i="16"/>
  <c r="FB5" i="16"/>
  <c r="FW5" i="16"/>
  <c r="AF5" i="16"/>
  <c r="FQ4" i="16"/>
  <c r="BA5" i="16"/>
  <c r="BE5" i="16"/>
  <c r="BE4" i="16" s="1"/>
  <c r="Z4" i="16"/>
  <c r="IB4" i="16"/>
  <c r="HG4" i="16"/>
  <c r="HM6" i="16"/>
  <c r="FV4" i="16"/>
  <c r="BP4" i="16"/>
  <c r="BV6" i="16"/>
  <c r="EG5" i="16"/>
  <c r="GL4" i="16"/>
  <c r="F453" i="18" l="1"/>
  <c r="F484" i="18" s="1"/>
  <c r="E453" i="18"/>
  <c r="E484" i="18" s="1"/>
  <c r="D453" i="18"/>
  <c r="D484" i="18" s="1"/>
  <c r="CW5" i="16"/>
  <c r="BZ4" i="16"/>
  <c r="EM5" i="16"/>
  <c r="EM4" i="16" s="1"/>
  <c r="DP4" i="16"/>
  <c r="DQ4" i="16" s="1"/>
  <c r="DQ5" i="16"/>
  <c r="DR5" i="16"/>
  <c r="EG4" i="16"/>
  <c r="HS6" i="16"/>
  <c r="BA4" i="16"/>
  <c r="AL5" i="16"/>
  <c r="DR6" i="16"/>
  <c r="CW6" i="16"/>
  <c r="HM4" i="16"/>
  <c r="BG5" i="16"/>
  <c r="AF4" i="16"/>
  <c r="FB4" i="16"/>
  <c r="FH5" i="16"/>
  <c r="GC5" i="16"/>
  <c r="CB5" i="16"/>
  <c r="BG6" i="16"/>
  <c r="BV4" i="16"/>
  <c r="HS5" i="16"/>
  <c r="GR4" i="16"/>
  <c r="CQ4" i="16"/>
  <c r="FW4" i="16"/>
  <c r="DL4" i="16"/>
  <c r="GW4" i="16" l="1"/>
  <c r="GX4" i="16"/>
  <c r="FH4" i="16"/>
  <c r="GC4" i="16"/>
  <c r="BG4" i="16"/>
  <c r="CW4" i="16"/>
  <c r="DR4" i="16"/>
  <c r="AL4" i="16"/>
  <c r="CB4" i="16"/>
  <c r="CD51" i="4" l="1"/>
  <c r="CD49" i="4"/>
  <c r="CD42" i="4"/>
  <c r="CD40" i="4"/>
  <c r="CD33" i="4"/>
  <c r="CD31" i="4"/>
  <c r="CE31" i="4" s="1"/>
  <c r="EK19" i="15"/>
  <c r="EK18" i="15"/>
  <c r="EK17" i="15"/>
  <c r="EK16" i="15"/>
  <c r="EI15" i="15"/>
  <c r="EK14" i="15"/>
  <c r="EK13" i="15"/>
  <c r="EK12" i="15"/>
  <c r="EK11" i="15"/>
  <c r="EK10" i="15"/>
  <c r="EK9" i="15"/>
  <c r="EK8" i="15"/>
  <c r="EI7" i="15"/>
  <c r="HX34" i="16"/>
  <c r="HX33" i="16"/>
  <c r="HX31" i="16"/>
  <c r="HX30" i="16"/>
  <c r="HX28" i="16"/>
  <c r="HX27" i="16"/>
  <c r="HX26" i="16"/>
  <c r="HX25" i="16"/>
  <c r="HX24" i="16"/>
  <c r="HX23" i="16"/>
  <c r="HX22" i="16"/>
  <c r="HX21" i="16"/>
  <c r="HX20" i="16"/>
  <c r="HX19" i="16"/>
  <c r="HX18" i="16"/>
  <c r="HX17" i="16"/>
  <c r="HX16" i="16"/>
  <c r="HX12" i="16"/>
  <c r="HX11" i="16"/>
  <c r="HX9" i="16"/>
  <c r="HX8" i="16"/>
  <c r="HZ37" i="16"/>
  <c r="HZ34" i="16"/>
  <c r="HZ33" i="16"/>
  <c r="HY33" i="16"/>
  <c r="IA31" i="16"/>
  <c r="HZ30" i="16"/>
  <c r="IF30" i="16" s="1"/>
  <c r="HY30" i="16"/>
  <c r="IA28" i="16"/>
  <c r="HZ27" i="16"/>
  <c r="HY27" i="16"/>
  <c r="IA26" i="16"/>
  <c r="HZ25" i="16"/>
  <c r="IF25" i="16" s="1"/>
  <c r="HY25" i="16"/>
  <c r="HZ24" i="16"/>
  <c r="HY24" i="16"/>
  <c r="HZ23" i="16"/>
  <c r="HY23" i="16"/>
  <c r="HZ22" i="16"/>
  <c r="HY22" i="16"/>
  <c r="HZ21" i="16"/>
  <c r="HY21" i="16"/>
  <c r="HZ20" i="16"/>
  <c r="HY20" i="16"/>
  <c r="HZ19" i="16"/>
  <c r="HY19" i="16"/>
  <c r="HZ18" i="16"/>
  <c r="HY18" i="16"/>
  <c r="HZ17" i="16"/>
  <c r="IF17" i="16" s="1"/>
  <c r="HY17" i="16"/>
  <c r="HZ16" i="16"/>
  <c r="IF16" i="16" s="1"/>
  <c r="HY16" i="16"/>
  <c r="HW15" i="16"/>
  <c r="HX15" i="16" s="1"/>
  <c r="HX14" i="16"/>
  <c r="HZ12" i="16"/>
  <c r="HY12" i="16"/>
  <c r="HZ11" i="16"/>
  <c r="HY11" i="16"/>
  <c r="HW10" i="16"/>
  <c r="HX10" i="16" s="1"/>
  <c r="HZ9" i="16"/>
  <c r="HY9" i="16"/>
  <c r="HZ8" i="16"/>
  <c r="HY8" i="16"/>
  <c r="HW7" i="16"/>
  <c r="HX7" i="16" s="1"/>
  <c r="EE55" i="17"/>
  <c r="EE46" i="17"/>
  <c r="EG31" i="17"/>
  <c r="EE29" i="17"/>
  <c r="EE17" i="17"/>
  <c r="EE7" i="17"/>
  <c r="IH25" i="16" l="1"/>
  <c r="IG25" i="16"/>
  <c r="IH30" i="16"/>
  <c r="IG30" i="16"/>
  <c r="IH17" i="16"/>
  <c r="IG17" i="16"/>
  <c r="IH16" i="16"/>
  <c r="IG16" i="16"/>
  <c r="IF40" i="16"/>
  <c r="EF29" i="17"/>
  <c r="IA30" i="16"/>
  <c r="IA5" i="16"/>
  <c r="IA6" i="16"/>
  <c r="IA4" i="16"/>
  <c r="EI6" i="15"/>
  <c r="EI5" i="15"/>
  <c r="IA9" i="16"/>
  <c r="IA17" i="16"/>
  <c r="IA21" i="16"/>
  <c r="IA25" i="16"/>
  <c r="IA18" i="16"/>
  <c r="IA22" i="16"/>
  <c r="IA27" i="16"/>
  <c r="IA33" i="16"/>
  <c r="IA11" i="16"/>
  <c r="IA19" i="16"/>
  <c r="IA23" i="16"/>
  <c r="IA34" i="16"/>
  <c r="IA8" i="16"/>
  <c r="IA12" i="16"/>
  <c r="IA16" i="16"/>
  <c r="IA20" i="16"/>
  <c r="IA24" i="16"/>
  <c r="HW13" i="16"/>
  <c r="HX13" i="16" s="1"/>
  <c r="EE6" i="17"/>
  <c r="EE28" i="17"/>
  <c r="IG40" i="16" l="1"/>
  <c r="IF39" i="16"/>
  <c r="IH40" i="16"/>
  <c r="EF28" i="17"/>
  <c r="EJ21" i="15"/>
  <c r="EJ20" i="15"/>
  <c r="EJ15" i="15"/>
  <c r="EJ22" i="15"/>
  <c r="EJ7" i="15"/>
  <c r="EI54" i="15"/>
  <c r="EJ6" i="15"/>
  <c r="EI55" i="15"/>
  <c r="EJ17" i="15"/>
  <c r="EJ12" i="15"/>
  <c r="EJ8" i="15"/>
  <c r="EJ24" i="15"/>
  <c r="EJ18" i="15"/>
  <c r="EJ11" i="15"/>
  <c r="EJ5" i="15"/>
  <c r="EJ23" i="15"/>
  <c r="EJ16" i="15"/>
  <c r="EJ10" i="15"/>
  <c r="EJ14" i="15"/>
  <c r="EJ9" i="15"/>
  <c r="EJ19" i="15"/>
  <c r="EJ13" i="15"/>
  <c r="HW29" i="16"/>
  <c r="HX29" i="16" s="1"/>
  <c r="EF6" i="17"/>
  <c r="EF31" i="17"/>
  <c r="IG39" i="16" l="1"/>
  <c r="IH39" i="16"/>
  <c r="HX40" i="16"/>
  <c r="HW39" i="16"/>
  <c r="EJ54" i="15"/>
  <c r="EJ55" i="15"/>
  <c r="EJ52" i="15"/>
  <c r="HW32" i="16"/>
  <c r="HX32" i="16" s="1"/>
  <c r="HX39" i="16" l="1"/>
  <c r="HW35" i="16"/>
  <c r="HX35" i="16" s="1"/>
  <c r="HW36" i="16" l="1"/>
  <c r="HX36" i="16" s="1"/>
  <c r="CC31" i="4"/>
  <c r="EH21" i="15" l="1"/>
  <c r="EH20" i="15"/>
  <c r="EH19" i="15"/>
  <c r="EH18" i="15"/>
  <c r="EH17" i="15"/>
  <c r="EH16" i="15"/>
  <c r="EH14" i="15"/>
  <c r="EH13" i="15"/>
  <c r="EH12" i="15"/>
  <c r="EH11" i="15"/>
  <c r="EH10" i="15"/>
  <c r="EH9" i="15"/>
  <c r="EH8" i="15"/>
  <c r="HV33" i="16" l="1"/>
  <c r="HV30" i="16"/>
  <c r="HV27" i="16"/>
  <c r="HV25" i="16"/>
  <c r="HV24" i="16"/>
  <c r="HV23" i="16"/>
  <c r="HV22" i="16"/>
  <c r="HV21" i="16"/>
  <c r="HV20" i="16"/>
  <c r="HV19" i="16"/>
  <c r="HV18" i="16"/>
  <c r="HV17" i="16"/>
  <c r="HV16" i="16"/>
  <c r="HV12" i="16"/>
  <c r="HV11" i="16"/>
  <c r="HV9" i="16"/>
  <c r="HV8" i="16"/>
  <c r="HU34" i="16"/>
  <c r="HU33" i="16"/>
  <c r="HU31" i="16"/>
  <c r="HU30" i="16"/>
  <c r="HU27" i="16"/>
  <c r="HU25" i="16"/>
  <c r="HU24" i="16"/>
  <c r="HU23" i="16"/>
  <c r="HU22" i="16"/>
  <c r="HU21" i="16"/>
  <c r="HU20" i="16"/>
  <c r="HU19" i="16"/>
  <c r="HU18" i="16"/>
  <c r="HU17" i="16"/>
  <c r="HU16" i="16"/>
  <c r="HU12" i="16"/>
  <c r="HU11" i="16"/>
  <c r="HI9" i="16"/>
  <c r="HU9" i="16"/>
  <c r="CD45" i="4" l="1"/>
  <c r="CD36" i="4"/>
  <c r="CD27" i="4"/>
  <c r="CD4" i="4"/>
  <c r="EF15" i="15"/>
  <c r="EF6" i="15" l="1"/>
  <c r="EF55" i="15" s="1"/>
  <c r="EF5" i="15"/>
  <c r="EF54" i="15" l="1"/>
  <c r="EG52" i="15"/>
  <c r="EG55" i="15"/>
  <c r="EG15" i="15"/>
  <c r="EG7" i="15"/>
  <c r="EG24" i="15"/>
  <c r="EG20" i="15"/>
  <c r="EG16" i="15"/>
  <c r="EG12" i="15"/>
  <c r="EG8" i="15"/>
  <c r="EG23" i="15"/>
  <c r="EG19" i="15"/>
  <c r="EG11" i="15"/>
  <c r="EG18" i="15"/>
  <c r="EG14" i="15"/>
  <c r="EG10" i="15"/>
  <c r="EG21" i="15"/>
  <c r="EG17" i="15"/>
  <c r="EG13" i="15"/>
  <c r="EG9" i="15"/>
  <c r="EG5" i="15"/>
  <c r="EG22" i="15"/>
  <c r="EG6" i="15"/>
  <c r="EG54" i="15" l="1"/>
  <c r="F16" i="5" l="1"/>
  <c r="CC51" i="4" l="1"/>
  <c r="CC49" i="4"/>
  <c r="CC45" i="4"/>
  <c r="CC40" i="4"/>
  <c r="CC36" i="4"/>
  <c r="CC33" i="4"/>
  <c r="CC27" i="4"/>
  <c r="CC8" i="4"/>
  <c r="CC4" i="4"/>
  <c r="ED61" i="17" l="1"/>
  <c r="ED48" i="17"/>
  <c r="HU8" i="16"/>
  <c r="ED60" i="17"/>
  <c r="ED59" i="17"/>
  <c r="ED58" i="17"/>
  <c r="ED56" i="17"/>
  <c r="EB55" i="17"/>
  <c r="ED54" i="17"/>
  <c r="ED51" i="17"/>
  <c r="ED50" i="17"/>
  <c r="ED49" i="17"/>
  <c r="ED47" i="17"/>
  <c r="EB46" i="17"/>
  <c r="ED45" i="17"/>
  <c r="ED43" i="17"/>
  <c r="ED42" i="17"/>
  <c r="ED41" i="17"/>
  <c r="ED40" i="17"/>
  <c r="ED39" i="17"/>
  <c r="ED38" i="17"/>
  <c r="ED37" i="17"/>
  <c r="ED36" i="17"/>
  <c r="ED35" i="17"/>
  <c r="ED33" i="17"/>
  <c r="ED32" i="17"/>
  <c r="ED31" i="17"/>
  <c r="ED30" i="17"/>
  <c r="ED26" i="17"/>
  <c r="ED25" i="17"/>
  <c r="ED24" i="17"/>
  <c r="ED22" i="17"/>
  <c r="ED21" i="17"/>
  <c r="ED19" i="17"/>
  <c r="ED18" i="17"/>
  <c r="EB17" i="17"/>
  <c r="ED16" i="17"/>
  <c r="ED15" i="17"/>
  <c r="ED14" i="17"/>
  <c r="ED13" i="17"/>
  <c r="ED12" i="17"/>
  <c r="ED11" i="17"/>
  <c r="ED9" i="17"/>
  <c r="ED8" i="17"/>
  <c r="EB7" i="17" l="1"/>
  <c r="EB29" i="17"/>
  <c r="HT15" i="16"/>
  <c r="HT14" i="16"/>
  <c r="HZ14" i="16" s="1"/>
  <c r="HT10" i="16"/>
  <c r="HZ10" i="16" s="1"/>
  <c r="HT7" i="16"/>
  <c r="HZ7" i="16" s="1"/>
  <c r="HZ15" i="16" l="1"/>
  <c r="IF15" i="16" s="1"/>
  <c r="IG15" i="16" s="1"/>
  <c r="IQ15" i="16"/>
  <c r="IA15" i="16"/>
  <c r="IA7" i="16"/>
  <c r="IA10" i="16"/>
  <c r="IA14" i="16"/>
  <c r="HU14" i="16"/>
  <c r="HU7" i="16"/>
  <c r="HU10" i="16"/>
  <c r="HU15" i="16"/>
  <c r="EB28" i="17"/>
  <c r="EB6" i="17"/>
  <c r="HT13" i="16"/>
  <c r="HZ13" i="16" s="1"/>
  <c r="HT29" i="16"/>
  <c r="IQ29" i="16" s="1"/>
  <c r="IH15" i="16" l="1"/>
  <c r="EC44" i="17"/>
  <c r="HT32" i="16"/>
  <c r="IQ32" i="16" s="1"/>
  <c r="HZ29" i="16"/>
  <c r="IF29" i="16" s="1"/>
  <c r="IA13" i="16"/>
  <c r="HZ40" i="16"/>
  <c r="HT40" i="16"/>
  <c r="HU13" i="16"/>
  <c r="HU29" i="16"/>
  <c r="EC61" i="17"/>
  <c r="EC57" i="17"/>
  <c r="EC53" i="17"/>
  <c r="EC48" i="17"/>
  <c r="EC41" i="17"/>
  <c r="EC37" i="17"/>
  <c r="EC33" i="17"/>
  <c r="EC29" i="17"/>
  <c r="EC24" i="17"/>
  <c r="EC20" i="17"/>
  <c r="EC16" i="17"/>
  <c r="EC12" i="17"/>
  <c r="EC8" i="17"/>
  <c r="EC60" i="17"/>
  <c r="EC56" i="17"/>
  <c r="EC52" i="17"/>
  <c r="EC49" i="17"/>
  <c r="EC45" i="17"/>
  <c r="EC40" i="17"/>
  <c r="EC36" i="17"/>
  <c r="EC32" i="17"/>
  <c r="EC28" i="17"/>
  <c r="EC23" i="17"/>
  <c r="EC19" i="17"/>
  <c r="EC15" i="17"/>
  <c r="EC11" i="17"/>
  <c r="EC59" i="17"/>
  <c r="EC55" i="17"/>
  <c r="EC51" i="17"/>
  <c r="EC47" i="17"/>
  <c r="EC43" i="17"/>
  <c r="EC39" i="17"/>
  <c r="EC35" i="17"/>
  <c r="EC31" i="17"/>
  <c r="EC26" i="17"/>
  <c r="EC22" i="17"/>
  <c r="EC18" i="17"/>
  <c r="EC14" i="17"/>
  <c r="EC10" i="17"/>
  <c r="EC6" i="17"/>
  <c r="EC58" i="17"/>
  <c r="EC54" i="17"/>
  <c r="EC50" i="17"/>
  <c r="EC46" i="17"/>
  <c r="EC42" i="17"/>
  <c r="EC38" i="17"/>
  <c r="EC34" i="17"/>
  <c r="EC30" i="17"/>
  <c r="EC25" i="17"/>
  <c r="EC21" i="17"/>
  <c r="EC17" i="17"/>
  <c r="EC13" i="17"/>
  <c r="EC9" i="17"/>
  <c r="EC7" i="17"/>
  <c r="GK17" i="21" l="1"/>
  <c r="IQ40" i="16"/>
  <c r="IH29" i="16"/>
  <c r="IG29" i="16"/>
  <c r="GQ17" i="21"/>
  <c r="GK14" i="21"/>
  <c r="IA40" i="16"/>
  <c r="HZ39" i="16"/>
  <c r="IA29" i="16"/>
  <c r="HU40" i="16"/>
  <c r="HT35" i="16"/>
  <c r="HZ32" i="16"/>
  <c r="IF32" i="16" s="1"/>
  <c r="HT39" i="16"/>
  <c r="HU32" i="16"/>
  <c r="HU39" i="16" l="1"/>
  <c r="IQ39" i="16"/>
  <c r="HZ35" i="16"/>
  <c r="IF35" i="16" s="1"/>
  <c r="IQ35" i="16"/>
  <c r="GQ14" i="21"/>
  <c r="GW17" i="21"/>
  <c r="IH32" i="16"/>
  <c r="IG32" i="16"/>
  <c r="IG35" i="16"/>
  <c r="IH35" i="16"/>
  <c r="IA32" i="16"/>
  <c r="IA35" i="16"/>
  <c r="IA39" i="16"/>
  <c r="HU35" i="16"/>
  <c r="BK49" i="4"/>
  <c r="AW40" i="4"/>
  <c r="AT40" i="4"/>
  <c r="BD40" i="4"/>
  <c r="BO51" i="4"/>
  <c r="BQ51" i="4"/>
  <c r="BZ51" i="4"/>
  <c r="BY51" i="4"/>
  <c r="BX51" i="4"/>
  <c r="BW51" i="4"/>
  <c r="BV51" i="4"/>
  <c r="CB51" i="4"/>
  <c r="HC17" i="21" l="1"/>
  <c r="HC14" i="21" s="1"/>
  <c r="GW14" i="21"/>
  <c r="HP33" i="16"/>
  <c r="HP30" i="16"/>
  <c r="HP27" i="16"/>
  <c r="HP25" i="16"/>
  <c r="HP24" i="16"/>
  <c r="HP23" i="16"/>
  <c r="HP22" i="16"/>
  <c r="HP21" i="16"/>
  <c r="HP20" i="16"/>
  <c r="HP19" i="16"/>
  <c r="HP18" i="16"/>
  <c r="HP17" i="16"/>
  <c r="HP16" i="16"/>
  <c r="HP12" i="16"/>
  <c r="HP11" i="16"/>
  <c r="HP9" i="16"/>
  <c r="HP8" i="16"/>
  <c r="HO18" i="16"/>
  <c r="HO17" i="16"/>
  <c r="HO16" i="16"/>
  <c r="HO12" i="16"/>
  <c r="HO11" i="16"/>
  <c r="HO9" i="16"/>
  <c r="HO8" i="16"/>
  <c r="HO19" i="16"/>
  <c r="HO20" i="16"/>
  <c r="HO21" i="16"/>
  <c r="HO22" i="16"/>
  <c r="HO23" i="16"/>
  <c r="HO24" i="16"/>
  <c r="HO25" i="16"/>
  <c r="HO26" i="16"/>
  <c r="HO27" i="16"/>
  <c r="HO28" i="16"/>
  <c r="HO30" i="16"/>
  <c r="HO31" i="16"/>
  <c r="HO33" i="16"/>
  <c r="HO34" i="16"/>
  <c r="EE21" i="15"/>
  <c r="EE20" i="15"/>
  <c r="EE19" i="15"/>
  <c r="EE18" i="15"/>
  <c r="EE17" i="15"/>
  <c r="EE16" i="15"/>
  <c r="EE14" i="15"/>
  <c r="EE13" i="15"/>
  <c r="EE12" i="15"/>
  <c r="EE11" i="15"/>
  <c r="EE10" i="15"/>
  <c r="EE9" i="15"/>
  <c r="EE8" i="15"/>
  <c r="BX13" i="4" l="1"/>
  <c r="BZ13" i="4" s="1"/>
  <c r="BX12" i="4"/>
  <c r="BZ12" i="4" s="1"/>
  <c r="CB12" i="4" s="1"/>
  <c r="BX11" i="4"/>
  <c r="BZ11" i="4" s="1"/>
  <c r="CB11" i="4" s="1"/>
  <c r="BX10" i="4"/>
  <c r="BZ10" i="4" s="1"/>
  <c r="CB10" i="4" s="1"/>
  <c r="BX9" i="4"/>
  <c r="BZ9" i="4" s="1"/>
  <c r="CA8" i="4"/>
  <c r="BY8" i="4"/>
  <c r="BW8" i="4"/>
  <c r="BV8" i="4"/>
  <c r="BQ13" i="4"/>
  <c r="BS13" i="4" s="1"/>
  <c r="BU13" i="4" s="1"/>
  <c r="BQ12" i="4"/>
  <c r="BS12" i="4" s="1"/>
  <c r="BU12" i="4" s="1"/>
  <c r="BQ11" i="4"/>
  <c r="BS11" i="4" s="1"/>
  <c r="BU11" i="4" s="1"/>
  <c r="BQ10" i="4"/>
  <c r="BS10" i="4" s="1"/>
  <c r="BU10" i="4" s="1"/>
  <c r="BQ9" i="4"/>
  <c r="BS9" i="4" s="1"/>
  <c r="BT8" i="4"/>
  <c r="BR8" i="4"/>
  <c r="BP8" i="4"/>
  <c r="BO8" i="4"/>
  <c r="BJ13" i="4"/>
  <c r="BL13" i="4" s="1"/>
  <c r="BN13" i="4" s="1"/>
  <c r="BJ12" i="4"/>
  <c r="BL12" i="4" s="1"/>
  <c r="BN12" i="4" s="1"/>
  <c r="BJ11" i="4"/>
  <c r="BL11" i="4" s="1"/>
  <c r="BN11" i="4" s="1"/>
  <c r="BJ10" i="4"/>
  <c r="BL10" i="4" s="1"/>
  <c r="BN10" i="4" s="1"/>
  <c r="BJ9" i="4"/>
  <c r="BL9" i="4" s="1"/>
  <c r="BM8" i="4"/>
  <c r="BK8" i="4"/>
  <c r="BI8" i="4"/>
  <c r="BH8" i="4"/>
  <c r="BC13" i="4"/>
  <c r="BE13" i="4" s="1"/>
  <c r="BG13" i="4" s="1"/>
  <c r="BC12" i="4"/>
  <c r="BE12" i="4" s="1"/>
  <c r="BG12" i="4" s="1"/>
  <c r="BC11" i="4"/>
  <c r="BE11" i="4" s="1"/>
  <c r="BG11" i="4" s="1"/>
  <c r="BC10" i="4"/>
  <c r="BE10" i="4" s="1"/>
  <c r="BG10" i="4" s="1"/>
  <c r="BC9" i="4"/>
  <c r="BE9" i="4" s="1"/>
  <c r="BF8" i="4"/>
  <c r="BD8" i="4"/>
  <c r="BB8" i="4"/>
  <c r="BA8" i="4"/>
  <c r="AV13" i="4"/>
  <c r="AX13" i="4" s="1"/>
  <c r="AZ13" i="4" s="1"/>
  <c r="AV12" i="4"/>
  <c r="AX12" i="4" s="1"/>
  <c r="AZ12" i="4" s="1"/>
  <c r="AV11" i="4"/>
  <c r="AX11" i="4" s="1"/>
  <c r="AZ11" i="4" s="1"/>
  <c r="AV10" i="4"/>
  <c r="AX10" i="4" s="1"/>
  <c r="AZ10" i="4" s="1"/>
  <c r="AV9" i="4"/>
  <c r="AX9" i="4" s="1"/>
  <c r="AY8" i="4"/>
  <c r="AW8" i="4"/>
  <c r="AU8" i="4"/>
  <c r="AT8" i="4"/>
  <c r="AO13" i="4"/>
  <c r="AQ13" i="4" s="1"/>
  <c r="AS13" i="4" s="1"/>
  <c r="AO12" i="4"/>
  <c r="AQ12" i="4" s="1"/>
  <c r="AS12" i="4" s="1"/>
  <c r="AO11" i="4"/>
  <c r="AQ11" i="4" s="1"/>
  <c r="AS11" i="4" s="1"/>
  <c r="AO10" i="4"/>
  <c r="AQ10" i="4" s="1"/>
  <c r="AS10" i="4" s="1"/>
  <c r="AO9" i="4"/>
  <c r="AR8" i="4"/>
  <c r="AP8" i="4"/>
  <c r="AN8" i="4"/>
  <c r="AM8" i="4"/>
  <c r="AH13" i="4"/>
  <c r="AJ13" i="4" s="1"/>
  <c r="AL13" i="4" s="1"/>
  <c r="AH12" i="4"/>
  <c r="AJ12" i="4" s="1"/>
  <c r="AL12" i="4" s="1"/>
  <c r="AH11" i="4"/>
  <c r="AJ11" i="4" s="1"/>
  <c r="AL11" i="4" s="1"/>
  <c r="AH10" i="4"/>
  <c r="AJ10" i="4" s="1"/>
  <c r="AL10" i="4" s="1"/>
  <c r="AH9" i="4"/>
  <c r="AJ9" i="4" s="1"/>
  <c r="AK8" i="4"/>
  <c r="AI8" i="4"/>
  <c r="AG8" i="4"/>
  <c r="AF8" i="4"/>
  <c r="AA13" i="4"/>
  <c r="AC13" i="4" s="1"/>
  <c r="AE13" i="4" s="1"/>
  <c r="AA12" i="4"/>
  <c r="AC12" i="4" s="1"/>
  <c r="AE12" i="4" s="1"/>
  <c r="AA11" i="4"/>
  <c r="AC11" i="4" s="1"/>
  <c r="AE11" i="4" s="1"/>
  <c r="AA10" i="4"/>
  <c r="AC10" i="4" s="1"/>
  <c r="AE10" i="4" s="1"/>
  <c r="AA9" i="4"/>
  <c r="AC9" i="4" s="1"/>
  <c r="AD8" i="4"/>
  <c r="AB8" i="4"/>
  <c r="Z8" i="4"/>
  <c r="Y8" i="4"/>
  <c r="T13" i="4"/>
  <c r="V13" i="4" s="1"/>
  <c r="X13" i="4" s="1"/>
  <c r="T12" i="4"/>
  <c r="V12" i="4" s="1"/>
  <c r="X12" i="4" s="1"/>
  <c r="T11" i="4"/>
  <c r="V11" i="4" s="1"/>
  <c r="X11" i="4" s="1"/>
  <c r="T10" i="4"/>
  <c r="V10" i="4" s="1"/>
  <c r="X10" i="4" s="1"/>
  <c r="T9" i="4"/>
  <c r="V9" i="4" s="1"/>
  <c r="W8" i="4"/>
  <c r="U8" i="4"/>
  <c r="S8" i="4"/>
  <c r="R8" i="4"/>
  <c r="M13" i="4"/>
  <c r="O13" i="4" s="1"/>
  <c r="M12" i="4"/>
  <c r="O12" i="4" s="1"/>
  <c r="Q12" i="4" s="1"/>
  <c r="M11" i="4"/>
  <c r="O11" i="4" s="1"/>
  <c r="Q11" i="4" s="1"/>
  <c r="M10" i="4"/>
  <c r="O10" i="4" s="1"/>
  <c r="Q10" i="4" s="1"/>
  <c r="M9" i="4"/>
  <c r="O9" i="4" s="1"/>
  <c r="P8" i="4"/>
  <c r="N8" i="4"/>
  <c r="L8" i="4"/>
  <c r="K8" i="4"/>
  <c r="F13" i="4"/>
  <c r="H13" i="4" s="1"/>
  <c r="J13" i="4" s="1"/>
  <c r="F12" i="4"/>
  <c r="H12" i="4" s="1"/>
  <c r="J12" i="4" s="1"/>
  <c r="F11" i="4"/>
  <c r="H11" i="4" s="1"/>
  <c r="J11" i="4" s="1"/>
  <c r="F10" i="4"/>
  <c r="H10" i="4" s="1"/>
  <c r="F9" i="4"/>
  <c r="I8" i="4"/>
  <c r="G8" i="4"/>
  <c r="E8" i="4"/>
  <c r="D8" i="4"/>
  <c r="BQ8" i="4" l="1"/>
  <c r="BJ8" i="4"/>
  <c r="BC8" i="4"/>
  <c r="AO8" i="4"/>
  <c r="M8" i="4"/>
  <c r="BZ8" i="4"/>
  <c r="CB9" i="4"/>
  <c r="CB8" i="4" s="1"/>
  <c r="BX8" i="4"/>
  <c r="BU9" i="4"/>
  <c r="BU8" i="4" s="1"/>
  <c r="BS8" i="4"/>
  <c r="BN9" i="4"/>
  <c r="BN8" i="4" s="1"/>
  <c r="BL8" i="4"/>
  <c r="BG9" i="4"/>
  <c r="BG8" i="4" s="1"/>
  <c r="BE8" i="4"/>
  <c r="AZ9" i="4"/>
  <c r="AZ8" i="4" s="1"/>
  <c r="AX8" i="4"/>
  <c r="AV8" i="4"/>
  <c r="AQ9" i="4"/>
  <c r="AJ8" i="4"/>
  <c r="AL9" i="4"/>
  <c r="AL8" i="4" s="1"/>
  <c r="AH8" i="4"/>
  <c r="AC8" i="4"/>
  <c r="AE9" i="4"/>
  <c r="AE8" i="4" s="1"/>
  <c r="AA8" i="4"/>
  <c r="V8" i="4"/>
  <c r="X9" i="4"/>
  <c r="X8" i="4" s="1"/>
  <c r="T8" i="4"/>
  <c r="Q9" i="4"/>
  <c r="Q8" i="4" s="1"/>
  <c r="O8" i="4"/>
  <c r="F8" i="4"/>
  <c r="J10" i="4"/>
  <c r="H9" i="4"/>
  <c r="J9" i="4" s="1"/>
  <c r="J8" i="4" l="1"/>
  <c r="AS9" i="4"/>
  <c r="AS8" i="4" s="1"/>
  <c r="AQ8" i="4"/>
  <c r="H8" i="4"/>
  <c r="BP51" i="4" l="1"/>
  <c r="BP33" i="4" l="1"/>
  <c r="BO33" i="4"/>
  <c r="BQ33" i="4"/>
  <c r="BR33" i="4"/>
  <c r="BS33" i="4"/>
  <c r="CB33" i="4"/>
  <c r="BZ33" i="4"/>
  <c r="BY33" i="4"/>
  <c r="BX33" i="4"/>
  <c r="BW33" i="4"/>
  <c r="BV33" i="4"/>
  <c r="BU33" i="4"/>
  <c r="BT33" i="4"/>
  <c r="CA33" i="4"/>
  <c r="CA51" i="4"/>
  <c r="BU51" i="4"/>
  <c r="BT51" i="4"/>
  <c r="BS51" i="4"/>
  <c r="BR51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CA4" i="4" l="1"/>
  <c r="BY4" i="4"/>
  <c r="BW4" i="4"/>
  <c r="BV4" i="4"/>
  <c r="BT4" i="4"/>
  <c r="BR4" i="4"/>
  <c r="BP4" i="4"/>
  <c r="BO4" i="4"/>
  <c r="BM4" i="4"/>
  <c r="BK4" i="4"/>
  <c r="BI4" i="4"/>
  <c r="BH4" i="4"/>
  <c r="BF4" i="4"/>
  <c r="BD4" i="4"/>
  <c r="BB4" i="4"/>
  <c r="BA4" i="4"/>
  <c r="AW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A49" i="4"/>
  <c r="BY49" i="4"/>
  <c r="BW49" i="4"/>
  <c r="BV49" i="4"/>
  <c r="BU49" i="4"/>
  <c r="BT49" i="4"/>
  <c r="BR49" i="4"/>
  <c r="BP49" i="4"/>
  <c r="BO49" i="4"/>
  <c r="BM49" i="4"/>
  <c r="CB48" i="4"/>
  <c r="BZ48" i="4"/>
  <c r="BX48" i="4"/>
  <c r="CB46" i="4"/>
  <c r="BZ46" i="4"/>
  <c r="BX46" i="4"/>
  <c r="BS46" i="4"/>
  <c r="BQ46" i="4"/>
  <c r="BN46" i="4"/>
  <c r="BL46" i="4"/>
  <c r="CA40" i="4"/>
  <c r="BY40" i="4"/>
  <c r="BW40" i="4"/>
  <c r="BV40" i="4"/>
  <c r="BT40" i="4"/>
  <c r="BR40" i="4"/>
  <c r="BP40" i="4"/>
  <c r="BO40" i="4"/>
  <c r="BM40" i="4"/>
  <c r="BK40" i="4"/>
  <c r="BI40" i="4"/>
  <c r="BH40" i="4"/>
  <c r="BF40" i="4"/>
  <c r="BB40" i="4"/>
  <c r="BA40" i="4"/>
  <c r="CB39" i="4"/>
  <c r="BZ39" i="4"/>
  <c r="BX39" i="4"/>
  <c r="BS39" i="4"/>
  <c r="CB37" i="4"/>
  <c r="BZ37" i="4"/>
  <c r="BX37" i="4"/>
  <c r="BU37" i="4"/>
  <c r="BS37" i="4"/>
  <c r="BQ37" i="4"/>
  <c r="BN37" i="4"/>
  <c r="BL37" i="4"/>
  <c r="BJ37" i="4"/>
  <c r="BG37" i="4"/>
  <c r="BE37" i="4"/>
  <c r="BC37" i="4"/>
  <c r="AY37" i="4"/>
  <c r="AX37" i="4"/>
  <c r="AU37" i="4"/>
  <c r="AU40" i="4" s="1"/>
  <c r="BN49" i="4" l="1"/>
  <c r="BQ49" i="4"/>
  <c r="BS49" i="4"/>
  <c r="BL49" i="4"/>
  <c r="AV37" i="4"/>
  <c r="AV40" i="4" s="1"/>
  <c r="BE40" i="4"/>
  <c r="BN40" i="4"/>
  <c r="AX40" i="4"/>
  <c r="BG40" i="4"/>
  <c r="BQ40" i="4"/>
  <c r="AZ37" i="4"/>
  <c r="BJ40" i="4"/>
  <c r="CB40" i="4"/>
  <c r="AX4" i="4"/>
  <c r="BE4" i="4"/>
  <c r="BJ4" i="4"/>
  <c r="BC40" i="4"/>
  <c r="BL40" i="4"/>
  <c r="BU40" i="4"/>
  <c r="BQ4" i="4"/>
  <c r="BN4" i="4"/>
  <c r="AU4" i="4"/>
  <c r="AY4" i="4"/>
  <c r="BC4" i="4"/>
  <c r="BG4" i="4"/>
  <c r="BU4" i="4"/>
  <c r="BL4" i="4"/>
  <c r="CB49" i="4"/>
  <c r="BS40" i="4"/>
  <c r="BX40" i="4"/>
  <c r="BX49" i="4"/>
  <c r="BZ40" i="4"/>
  <c r="BZ49" i="4"/>
  <c r="AY40" i="4"/>
  <c r="AZ40" i="4" l="1"/>
  <c r="AZ4" i="4"/>
  <c r="AV4" i="4"/>
  <c r="EC7" i="15" l="1"/>
  <c r="EC6" i="15" l="1"/>
  <c r="EC5" i="15"/>
  <c r="CB14" i="4"/>
  <c r="CA31" i="4"/>
  <c r="CB30" i="4"/>
  <c r="CB28" i="4"/>
  <c r="EA60" i="17"/>
  <c r="EA59" i="17"/>
  <c r="EA58" i="17"/>
  <c r="EA56" i="17"/>
  <c r="DY55" i="17"/>
  <c r="EA54" i="17"/>
  <c r="EA51" i="17"/>
  <c r="EA50" i="17"/>
  <c r="EA48" i="17"/>
  <c r="EA49" i="17"/>
  <c r="EA47" i="17"/>
  <c r="DY46" i="17"/>
  <c r="EA45" i="17"/>
  <c r="EA43" i="17"/>
  <c r="EA42" i="17"/>
  <c r="EA41" i="17"/>
  <c r="EA40" i="17"/>
  <c r="EA39" i="17"/>
  <c r="EA38" i="17"/>
  <c r="EA37" i="17"/>
  <c r="EA36" i="17"/>
  <c r="EA35" i="17"/>
  <c r="EA33" i="17"/>
  <c r="EA32" i="17"/>
  <c r="EA31" i="17"/>
  <c r="EA30" i="17"/>
  <c r="DY29" i="17"/>
  <c r="EA26" i="17"/>
  <c r="EA25" i="17"/>
  <c r="EA24" i="17"/>
  <c r="EA22" i="17"/>
  <c r="EA21" i="17"/>
  <c r="EA19" i="17"/>
  <c r="EA18" i="17"/>
  <c r="DY17" i="17"/>
  <c r="EA16" i="17"/>
  <c r="EA15" i="17"/>
  <c r="EA14" i="17"/>
  <c r="EA13" i="17"/>
  <c r="EA12" i="17"/>
  <c r="EA11" i="17"/>
  <c r="EA9" i="17"/>
  <c r="EA8" i="17"/>
  <c r="DY7" i="17"/>
  <c r="EM7" i="17" s="1"/>
  <c r="ED7" i="15" l="1"/>
  <c r="GE20" i="21"/>
  <c r="HB20" i="21" s="1"/>
  <c r="EC54" i="15"/>
  <c r="ED15" i="15"/>
  <c r="ED6" i="15"/>
  <c r="EC55" i="15"/>
  <c r="ED20" i="15"/>
  <c r="ED16" i="15"/>
  <c r="ED11" i="15"/>
  <c r="ED23" i="15"/>
  <c r="ED17" i="15"/>
  <c r="ED10" i="15"/>
  <c r="ED21" i="15"/>
  <c r="ED14" i="15"/>
  <c r="ED9" i="15"/>
  <c r="ED19" i="15"/>
  <c r="ED13" i="15"/>
  <c r="ED8" i="15"/>
  <c r="ED24" i="15"/>
  <c r="ED18" i="15"/>
  <c r="ED12" i="15"/>
  <c r="ED5" i="15"/>
  <c r="ED22" i="15"/>
  <c r="CB4" i="4"/>
  <c r="CB31" i="4"/>
  <c r="DY6" i="17"/>
  <c r="EM6" i="17" s="1"/>
  <c r="DY28" i="17"/>
  <c r="HQ37" i="16"/>
  <c r="HT37" i="16" s="1"/>
  <c r="HT36" i="16" s="1"/>
  <c r="HN15" i="16"/>
  <c r="HN14" i="16"/>
  <c r="HN10" i="16"/>
  <c r="HN7" i="16"/>
  <c r="HZ36" i="16" l="1"/>
  <c r="IF36" i="16" s="1"/>
  <c r="IH36" i="16" s="1"/>
  <c r="IQ36" i="16"/>
  <c r="DZ44" i="17"/>
  <c r="ED54" i="15"/>
  <c r="GE33" i="21"/>
  <c r="HB33" i="21" s="1"/>
  <c r="GH20" i="21"/>
  <c r="HE20" i="21" s="1"/>
  <c r="GE24" i="21"/>
  <c r="HB24" i="21" s="1"/>
  <c r="IA36" i="16"/>
  <c r="ED55" i="15"/>
  <c r="ED52" i="15"/>
  <c r="HU36" i="16"/>
  <c r="HO10" i="16"/>
  <c r="HO15" i="16"/>
  <c r="DZ29" i="17"/>
  <c r="DZ57" i="17"/>
  <c r="HO7" i="16"/>
  <c r="HO14" i="16"/>
  <c r="DZ46" i="17"/>
  <c r="DZ55" i="17"/>
  <c r="DZ28" i="17"/>
  <c r="DZ59" i="17"/>
  <c r="DZ56" i="17"/>
  <c r="DZ51" i="17"/>
  <c r="DZ48" i="17"/>
  <c r="DZ47" i="17"/>
  <c r="DZ43" i="17"/>
  <c r="DZ41" i="17"/>
  <c r="DZ39" i="17"/>
  <c r="DZ37" i="17"/>
  <c r="DZ35" i="17"/>
  <c r="DZ33" i="17"/>
  <c r="DZ31" i="17"/>
  <c r="DZ23" i="17"/>
  <c r="DZ21" i="17"/>
  <c r="DZ15" i="17"/>
  <c r="DZ13" i="17"/>
  <c r="DZ11" i="17"/>
  <c r="DZ9" i="17"/>
  <c r="DZ20" i="17"/>
  <c r="DZ58" i="17"/>
  <c r="DZ49" i="17"/>
  <c r="DZ42" i="17"/>
  <c r="DZ40" i="17"/>
  <c r="DZ36" i="17"/>
  <c r="DZ34" i="17"/>
  <c r="DZ30" i="17"/>
  <c r="DZ22" i="17"/>
  <c r="DZ14" i="17"/>
  <c r="DZ10" i="17"/>
  <c r="DZ8" i="17"/>
  <c r="DZ26" i="17"/>
  <c r="DZ24" i="17"/>
  <c r="DZ17" i="17"/>
  <c r="DZ54" i="17"/>
  <c r="DZ25" i="17"/>
  <c r="DZ18" i="17"/>
  <c r="DZ60" i="17"/>
  <c r="DZ50" i="17"/>
  <c r="DZ45" i="17"/>
  <c r="DZ38" i="17"/>
  <c r="DZ32" i="17"/>
  <c r="DZ16" i="17"/>
  <c r="DZ12" i="17"/>
  <c r="DZ19" i="17"/>
  <c r="DZ6" i="17"/>
  <c r="DZ7" i="17"/>
  <c r="HN13" i="16"/>
  <c r="IG36" i="16" l="1"/>
  <c r="GH33" i="21"/>
  <c r="HE33" i="21" s="1"/>
  <c r="GH24" i="21"/>
  <c r="HE24" i="21" s="1"/>
  <c r="GE36" i="21"/>
  <c r="HB36" i="21" s="1"/>
  <c r="HO13" i="16"/>
  <c r="HN40" i="16"/>
  <c r="HN29" i="16"/>
  <c r="F22" i="5"/>
  <c r="GE17" i="21" l="1"/>
  <c r="GE14" i="21" s="1"/>
  <c r="GH36" i="21"/>
  <c r="HE36" i="21" s="1"/>
  <c r="HO29" i="16"/>
  <c r="HN32" i="16"/>
  <c r="HO40" i="16"/>
  <c r="HN39" i="16"/>
  <c r="DX41" i="17"/>
  <c r="DX40" i="17"/>
  <c r="DX39" i="17"/>
  <c r="DX38" i="17"/>
  <c r="DX37" i="17"/>
  <c r="DX36" i="17"/>
  <c r="DX35" i="17"/>
  <c r="DX33" i="17"/>
  <c r="DX32" i="17"/>
  <c r="DX31" i="17"/>
  <c r="DX26" i="17"/>
  <c r="DX25" i="17"/>
  <c r="DX24" i="17"/>
  <c r="DX22" i="17"/>
  <c r="DX21" i="17"/>
  <c r="DX19" i="17"/>
  <c r="DX18" i="17"/>
  <c r="DX16" i="17"/>
  <c r="DX15" i="17"/>
  <c r="DX13" i="17"/>
  <c r="DX12" i="17"/>
  <c r="DX11" i="17"/>
  <c r="DX9" i="17"/>
  <c r="DX8" i="17"/>
  <c r="HO39" i="16" l="1"/>
  <c r="HO32" i="16"/>
  <c r="DX14" i="17"/>
  <c r="DJ46" i="17"/>
  <c r="CZ15" i="17"/>
  <c r="CW15" i="17"/>
  <c r="CT15" i="17"/>
  <c r="CQ15" i="17"/>
  <c r="CN15" i="17"/>
  <c r="CK15" i="17"/>
  <c r="CH15" i="17"/>
  <c r="CE15" i="17"/>
  <c r="CB15" i="17"/>
  <c r="BY15" i="17"/>
  <c r="BV15" i="17"/>
  <c r="BP15" i="17"/>
  <c r="BM15" i="17"/>
  <c r="BJ15" i="17"/>
  <c r="BG15" i="17"/>
  <c r="CZ14" i="17"/>
  <c r="CW14" i="17"/>
  <c r="CT14" i="17"/>
  <c r="CQ14" i="17"/>
  <c r="CN14" i="17"/>
  <c r="CK14" i="17"/>
  <c r="CH14" i="17"/>
  <c r="CE14" i="17"/>
  <c r="CB14" i="17"/>
  <c r="BY14" i="17"/>
  <c r="BV14" i="17"/>
  <c r="BS14" i="17"/>
  <c r="BP14" i="17"/>
  <c r="BM14" i="17"/>
  <c r="BJ14" i="17"/>
  <c r="BG14" i="17"/>
  <c r="EB21" i="15" l="1"/>
  <c r="EB20" i="15"/>
  <c r="EB19" i="15"/>
  <c r="EB18" i="15"/>
  <c r="EB17" i="15"/>
  <c r="EB16" i="15"/>
  <c r="EB14" i="15"/>
  <c r="EB13" i="15"/>
  <c r="EB12" i="15"/>
  <c r="EB11" i="15"/>
  <c r="EB10" i="15"/>
  <c r="EB9" i="15"/>
  <c r="EB8" i="15"/>
  <c r="DX61" i="17" l="1"/>
  <c r="DX60" i="17"/>
  <c r="DX59" i="17"/>
  <c r="DX58" i="17"/>
  <c r="DX56" i="17"/>
  <c r="DX54" i="17"/>
  <c r="DX51" i="17"/>
  <c r="DX50" i="17"/>
  <c r="DX48" i="17"/>
  <c r="DX49" i="17"/>
  <c r="DX47" i="17"/>
  <c r="DX42" i="17"/>
  <c r="DX43" i="17"/>
  <c r="DX45" i="17"/>
  <c r="DX30" i="17"/>
  <c r="HJ30" i="16"/>
  <c r="HD30" i="16"/>
  <c r="HI17" i="16"/>
  <c r="HI12" i="16"/>
  <c r="HI8" i="16"/>
  <c r="HJ18" i="16"/>
  <c r="HJ12" i="16"/>
  <c r="HJ8" i="16"/>
  <c r="HJ9" i="16"/>
  <c r="HJ11" i="16"/>
  <c r="HJ16" i="16"/>
  <c r="HJ17" i="16"/>
  <c r="HJ19" i="16"/>
  <c r="HJ20" i="16"/>
  <c r="HJ21" i="16"/>
  <c r="HJ22" i="16"/>
  <c r="HJ23" i="16"/>
  <c r="HJ24" i="16"/>
  <c r="HJ25" i="16"/>
  <c r="HJ27" i="16"/>
  <c r="HJ33" i="16"/>
  <c r="HI33" i="16"/>
  <c r="HI34" i="16"/>
  <c r="HI31" i="16"/>
  <c r="HI30" i="16"/>
  <c r="HI27" i="16"/>
  <c r="HI18" i="16"/>
  <c r="HI19" i="16"/>
  <c r="HI20" i="16"/>
  <c r="HI21" i="16"/>
  <c r="HI22" i="16"/>
  <c r="HI23" i="16"/>
  <c r="HI24" i="16"/>
  <c r="HI25" i="16"/>
  <c r="HI26" i="16"/>
  <c r="HI28" i="16"/>
  <c r="HI16" i="16"/>
  <c r="HC16" i="16"/>
  <c r="HC12" i="16"/>
  <c r="HC9" i="16"/>
  <c r="HC11" i="16"/>
  <c r="HI11" i="16"/>
  <c r="HC8" i="16"/>
  <c r="HB7" i="16"/>
  <c r="HH7" i="16"/>
  <c r="HI7" i="16" s="1"/>
  <c r="HH15" i="16"/>
  <c r="HI15" i="16" s="1"/>
  <c r="HH14" i="16"/>
  <c r="HC7" i="16" l="1"/>
  <c r="HY7" i="16"/>
  <c r="HI14" i="16"/>
  <c r="DZ15" i="15" l="1"/>
  <c r="DU18" i="17" l="1"/>
  <c r="DV7" i="17" l="1"/>
  <c r="HB10" i="16" l="1"/>
  <c r="HH10" i="16"/>
  <c r="HI10" i="16" s="1"/>
  <c r="HB15" i="16"/>
  <c r="HC15" i="16" l="1"/>
  <c r="HY15" i="16"/>
  <c r="HC10" i="16"/>
  <c r="HY10" i="16"/>
  <c r="HH13" i="16"/>
  <c r="HF31" i="16"/>
  <c r="HF28" i="16"/>
  <c r="HF26" i="16"/>
  <c r="HC27" i="16"/>
  <c r="HH29" i="16" l="1"/>
  <c r="HI13" i="16"/>
  <c r="DY8" i="15"/>
  <c r="DW7" i="15"/>
  <c r="EK7" i="15" s="1"/>
  <c r="HI29" i="16" l="1"/>
  <c r="BY31" i="4"/>
  <c r="BW31" i="4"/>
  <c r="DZ7" i="15" l="1"/>
  <c r="BZ30" i="4"/>
  <c r="BZ14" i="4"/>
  <c r="BZ31" i="4"/>
  <c r="BZ28" i="4"/>
  <c r="DV55" i="17"/>
  <c r="DV46" i="17"/>
  <c r="DV17" i="17"/>
  <c r="DZ6" i="15" l="1"/>
  <c r="DZ5" i="15"/>
  <c r="BZ4" i="4"/>
  <c r="DV29" i="17"/>
  <c r="EJ29" i="17" s="1"/>
  <c r="HK37" i="16"/>
  <c r="HK31" i="16"/>
  <c r="EA7" i="15" l="1"/>
  <c r="FY20" i="21"/>
  <c r="GV20" i="21" s="1"/>
  <c r="DZ54" i="15"/>
  <c r="EA6" i="15"/>
  <c r="DZ55" i="15"/>
  <c r="EA24" i="15"/>
  <c r="EA19" i="15"/>
  <c r="EA14" i="15"/>
  <c r="EA10" i="15"/>
  <c r="EA5" i="15"/>
  <c r="EA21" i="15"/>
  <c r="EA16" i="15"/>
  <c r="EA9" i="15"/>
  <c r="EA20" i="15"/>
  <c r="EA13" i="15"/>
  <c r="EA8" i="15"/>
  <c r="EA18" i="15"/>
  <c r="EA12" i="15"/>
  <c r="EA23" i="15"/>
  <c r="EA17" i="15"/>
  <c r="EA11" i="15"/>
  <c r="EA22" i="15"/>
  <c r="EA15" i="15"/>
  <c r="HQ31" i="16"/>
  <c r="DV6" i="17"/>
  <c r="DV28" i="17"/>
  <c r="EJ28" i="17" s="1"/>
  <c r="HH32" i="16"/>
  <c r="DW44" i="17" l="1"/>
  <c r="EA54" i="15"/>
  <c r="FY33" i="21"/>
  <c r="GV33" i="21" s="1"/>
  <c r="GB20" i="21"/>
  <c r="GY20" i="21" s="1"/>
  <c r="FY24" i="21"/>
  <c r="GV24" i="21" s="1"/>
  <c r="EA55" i="15"/>
  <c r="EA52" i="15"/>
  <c r="HI32" i="16"/>
  <c r="DW57" i="17"/>
  <c r="DW11" i="17"/>
  <c r="DW10" i="17"/>
  <c r="DW13" i="17"/>
  <c r="DW9" i="17"/>
  <c r="DW12" i="17"/>
  <c r="DW8" i="17"/>
  <c r="DW7" i="17"/>
  <c r="DW17" i="17"/>
  <c r="DW49" i="17"/>
  <c r="DW31" i="17"/>
  <c r="DW35" i="17"/>
  <c r="DW39" i="17"/>
  <c r="DW43" i="17"/>
  <c r="DW22" i="17"/>
  <c r="DW18" i="17"/>
  <c r="DW14" i="17"/>
  <c r="DW33" i="17"/>
  <c r="DW24" i="17"/>
  <c r="DW16" i="17"/>
  <c r="DW34" i="17"/>
  <c r="DW19" i="17"/>
  <c r="DW32" i="17"/>
  <c r="DW36" i="17"/>
  <c r="DW40" i="17"/>
  <c r="DW45" i="17"/>
  <c r="DW30" i="17"/>
  <c r="DW21" i="17"/>
  <c r="DW37" i="17"/>
  <c r="DW41" i="17"/>
  <c r="DW20" i="17"/>
  <c r="DW38" i="17"/>
  <c r="DW42" i="17"/>
  <c r="DW23" i="17"/>
  <c r="DW15" i="17"/>
  <c r="DW46" i="17"/>
  <c r="DW55" i="17"/>
  <c r="DW29" i="17"/>
  <c r="DW61" i="17"/>
  <c r="DW48" i="17"/>
  <c r="DW58" i="17"/>
  <c r="DW59" i="17"/>
  <c r="DW54" i="17"/>
  <c r="DW51" i="17"/>
  <c r="DW26" i="17"/>
  <c r="DW56" i="17"/>
  <c r="DW60" i="17"/>
  <c r="DW47" i="17"/>
  <c r="DW50" i="17"/>
  <c r="DW25" i="17"/>
  <c r="DW52" i="17"/>
  <c r="DW6" i="17"/>
  <c r="DW28" i="17"/>
  <c r="HH40" i="16"/>
  <c r="GB33" i="21" l="1"/>
  <c r="GY33" i="21" s="1"/>
  <c r="GB24" i="21"/>
  <c r="GY24" i="21" s="1"/>
  <c r="FY36" i="21"/>
  <c r="GV36" i="21" s="1"/>
  <c r="HI40" i="16"/>
  <c r="HH39" i="16"/>
  <c r="GB36" i="21" l="1"/>
  <c r="GY36" i="21" s="1"/>
  <c r="HI39" i="16"/>
  <c r="BX31" i="4" l="1"/>
  <c r="HC20" i="16" l="1"/>
  <c r="HC19" i="16"/>
  <c r="HC18" i="16"/>
  <c r="HC17" i="16"/>
  <c r="HC21" i="16"/>
  <c r="HC22" i="16"/>
  <c r="HC23" i="16"/>
  <c r="HC24" i="16"/>
  <c r="HC25" i="16"/>
  <c r="HC26" i="16"/>
  <c r="HC28" i="16"/>
  <c r="HC30" i="16"/>
  <c r="HC31" i="16"/>
  <c r="HC33" i="16"/>
  <c r="HC34" i="16"/>
  <c r="HE19" i="16" l="1"/>
  <c r="HK19" i="16" l="1"/>
  <c r="IB19" i="16"/>
  <c r="HQ19" i="16"/>
  <c r="HE37" i="16"/>
  <c r="HE34" i="16"/>
  <c r="HE33" i="16"/>
  <c r="HE30" i="16"/>
  <c r="IB30" i="16" s="1"/>
  <c r="HE27" i="16"/>
  <c r="IB27" i="16" s="1"/>
  <c r="HE25" i="16"/>
  <c r="IB25" i="16" s="1"/>
  <c r="HE24" i="16"/>
  <c r="HE23" i="16"/>
  <c r="HE22" i="16"/>
  <c r="HE21" i="16"/>
  <c r="HE20" i="16"/>
  <c r="HE18" i="16"/>
  <c r="HE17" i="16"/>
  <c r="HE16" i="16"/>
  <c r="HE12" i="16"/>
  <c r="HE11" i="16"/>
  <c r="HE9" i="16"/>
  <c r="HE8" i="16"/>
  <c r="HD9" i="16"/>
  <c r="HD8" i="16"/>
  <c r="HD11" i="16"/>
  <c r="HK9" i="16" l="1"/>
  <c r="IB9" i="16"/>
  <c r="HK17" i="16"/>
  <c r="HQ17" i="16" s="1"/>
  <c r="IB17" i="16"/>
  <c r="HK22" i="16"/>
  <c r="IB22" i="16"/>
  <c r="HK11" i="16"/>
  <c r="HQ11" i="16" s="1"/>
  <c r="IB11" i="16"/>
  <c r="HK18" i="16"/>
  <c r="IB18" i="16"/>
  <c r="HK23" i="16"/>
  <c r="IB23" i="16"/>
  <c r="HK12" i="16"/>
  <c r="IB12" i="16"/>
  <c r="HK20" i="16"/>
  <c r="HQ20" i="16" s="1"/>
  <c r="IB20" i="16"/>
  <c r="HK24" i="16"/>
  <c r="IB24" i="16"/>
  <c r="HK33" i="16"/>
  <c r="IB33" i="16"/>
  <c r="HF8" i="16"/>
  <c r="HF5" i="16"/>
  <c r="HF6" i="16"/>
  <c r="HF4" i="16"/>
  <c r="IB8" i="16"/>
  <c r="HK16" i="16"/>
  <c r="IB16" i="16"/>
  <c r="HK21" i="16"/>
  <c r="HQ21" i="16" s="1"/>
  <c r="IB21" i="16"/>
  <c r="HQ23" i="16"/>
  <c r="HQ12" i="16"/>
  <c r="HQ24" i="16"/>
  <c r="HQ33" i="16"/>
  <c r="HQ16" i="16"/>
  <c r="HQ18" i="16"/>
  <c r="HK30" i="16"/>
  <c r="HQ9" i="16"/>
  <c r="HF19" i="16"/>
  <c r="HK8" i="16"/>
  <c r="HK34" i="16"/>
  <c r="HF27" i="16"/>
  <c r="HK27" i="16"/>
  <c r="HF20" i="16"/>
  <c r="HF24" i="16"/>
  <c r="HF33" i="16"/>
  <c r="HF11" i="16"/>
  <c r="HF16" i="16"/>
  <c r="HF21" i="16"/>
  <c r="HF25" i="16"/>
  <c r="HF34" i="16"/>
  <c r="HF12" i="16"/>
  <c r="HF17" i="16"/>
  <c r="HF22" i="16"/>
  <c r="HF9" i="16"/>
  <c r="HF18" i="16"/>
  <c r="HF23" i="16"/>
  <c r="HF30" i="16"/>
  <c r="DY21" i="15"/>
  <c r="DY16" i="15"/>
  <c r="BX28" i="4"/>
  <c r="DW15" i="15"/>
  <c r="EK15" i="15" s="1"/>
  <c r="DT15" i="15"/>
  <c r="DT7" i="15"/>
  <c r="DY20" i="15"/>
  <c r="DY19" i="15"/>
  <c r="DY18" i="15"/>
  <c r="DY17" i="15"/>
  <c r="DY14" i="15"/>
  <c r="DY13" i="15"/>
  <c r="DY12" i="15"/>
  <c r="DY11" i="15"/>
  <c r="DY10" i="15"/>
  <c r="DY9" i="15"/>
  <c r="BX14" i="4"/>
  <c r="BX15" i="4"/>
  <c r="BZ15" i="4" s="1"/>
  <c r="CB15" i="4" s="1"/>
  <c r="BX30" i="4"/>
  <c r="DU60" i="17"/>
  <c r="DU59" i="17"/>
  <c r="DU58" i="17"/>
  <c r="DU56" i="17"/>
  <c r="DS55" i="17"/>
  <c r="DU54" i="17"/>
  <c r="DU51" i="17"/>
  <c r="DU50" i="17"/>
  <c r="DU49" i="17"/>
  <c r="DU47" i="17"/>
  <c r="DS46" i="17"/>
  <c r="DU45" i="17"/>
  <c r="DU43" i="17"/>
  <c r="DU42" i="17"/>
  <c r="DU41" i="17"/>
  <c r="DU40" i="17"/>
  <c r="DU39" i="17"/>
  <c r="DU38" i="17"/>
  <c r="DU37" i="17"/>
  <c r="DU36" i="17"/>
  <c r="DU35" i="17"/>
  <c r="DS34" i="17"/>
  <c r="DU33" i="17"/>
  <c r="DU32" i="17"/>
  <c r="DU31" i="17"/>
  <c r="DU30" i="17"/>
  <c r="DU26" i="17"/>
  <c r="DU25" i="17"/>
  <c r="DU24" i="17"/>
  <c r="DU22" i="17"/>
  <c r="DU21" i="17"/>
  <c r="DU19" i="17"/>
  <c r="DS17" i="17"/>
  <c r="DU16" i="17"/>
  <c r="DU15" i="17"/>
  <c r="DU14" i="17"/>
  <c r="DU13" i="17"/>
  <c r="DU12" i="17"/>
  <c r="DU11" i="17"/>
  <c r="DS10" i="17"/>
  <c r="DU9" i="17"/>
  <c r="DU8" i="17"/>
  <c r="HD33" i="16"/>
  <c r="HD27" i="16"/>
  <c r="HD25" i="16"/>
  <c r="HD24" i="16"/>
  <c r="HD23" i="16"/>
  <c r="HD22" i="16"/>
  <c r="HD21" i="16"/>
  <c r="HD20" i="16"/>
  <c r="HD19" i="16"/>
  <c r="HD18" i="16"/>
  <c r="HD17" i="16"/>
  <c r="HD16" i="16"/>
  <c r="HY14" i="16"/>
  <c r="HD12" i="16"/>
  <c r="HQ15" i="16" l="1"/>
  <c r="HQ29" i="16" s="1"/>
  <c r="DS7" i="17"/>
  <c r="DS29" i="17"/>
  <c r="EG29" i="17" s="1"/>
  <c r="HL24" i="16"/>
  <c r="HL5" i="16"/>
  <c r="HL6" i="16"/>
  <c r="HL4" i="16"/>
  <c r="HK15" i="16"/>
  <c r="DW6" i="15"/>
  <c r="EK6" i="15" s="1"/>
  <c r="DW5" i="15"/>
  <c r="EK5" i="15" s="1"/>
  <c r="DT6" i="15"/>
  <c r="DT5" i="15"/>
  <c r="EH15" i="15"/>
  <c r="EH7" i="15"/>
  <c r="HL23" i="16"/>
  <c r="HL20" i="16"/>
  <c r="HL33" i="16"/>
  <c r="HL11" i="16"/>
  <c r="HL9" i="16"/>
  <c r="HL15" i="16"/>
  <c r="HQ8" i="16"/>
  <c r="HL25" i="16"/>
  <c r="HL8" i="16"/>
  <c r="HL31" i="16"/>
  <c r="HL19" i="16"/>
  <c r="HL22" i="16"/>
  <c r="HL21" i="16"/>
  <c r="HL12" i="16"/>
  <c r="HC14" i="16"/>
  <c r="HQ27" i="16"/>
  <c r="HL27" i="16"/>
  <c r="HQ30" i="16"/>
  <c r="HL30" i="16"/>
  <c r="HL17" i="16"/>
  <c r="HL18" i="16"/>
  <c r="HL16" i="16"/>
  <c r="BX4" i="4"/>
  <c r="HQ34" i="16"/>
  <c r="HL34" i="16"/>
  <c r="DS6" i="17"/>
  <c r="DT44" i="17" s="1"/>
  <c r="HH35" i="16"/>
  <c r="HB13" i="16"/>
  <c r="HY13" i="16" s="1"/>
  <c r="DS28" i="17" l="1"/>
  <c r="EG28" i="17" s="1"/>
  <c r="DT57" i="17"/>
  <c r="DU7" i="15"/>
  <c r="FP20" i="21"/>
  <c r="GM20" i="21" s="1"/>
  <c r="DT54" i="15"/>
  <c r="DX15" i="15"/>
  <c r="FS20" i="21"/>
  <c r="GP20" i="21" s="1"/>
  <c r="DW54" i="15"/>
  <c r="EK54" i="15" s="1"/>
  <c r="HR17" i="16"/>
  <c r="GH16" i="21"/>
  <c r="HR6" i="16"/>
  <c r="HR5" i="16"/>
  <c r="HR4" i="16"/>
  <c r="DU15" i="15"/>
  <c r="DX7" i="15"/>
  <c r="DX18" i="15"/>
  <c r="DX14" i="15"/>
  <c r="DX24" i="15"/>
  <c r="DX21" i="15"/>
  <c r="DX13" i="15"/>
  <c r="DX8" i="15"/>
  <c r="DX17" i="15"/>
  <c r="DX16" i="15"/>
  <c r="DX9" i="15"/>
  <c r="DX19" i="15"/>
  <c r="DX11" i="15"/>
  <c r="DX10" i="15"/>
  <c r="DX23" i="15"/>
  <c r="DX20" i="15"/>
  <c r="DX12" i="15"/>
  <c r="DX5" i="15"/>
  <c r="DX22" i="15"/>
  <c r="DX6" i="15"/>
  <c r="DW55" i="15"/>
  <c r="EK55" i="15" s="1"/>
  <c r="DU21" i="15"/>
  <c r="DU17" i="15"/>
  <c r="DU12" i="15"/>
  <c r="DU8" i="15"/>
  <c r="DU20" i="15"/>
  <c r="DU16" i="15"/>
  <c r="DU11" i="15"/>
  <c r="DU18" i="15"/>
  <c r="DU9" i="15"/>
  <c r="DU24" i="15"/>
  <c r="DU14" i="15"/>
  <c r="DU5" i="15"/>
  <c r="DU23" i="15"/>
  <c r="DU13" i="15"/>
  <c r="DU19" i="15"/>
  <c r="DU10" i="15"/>
  <c r="DU22" i="15"/>
  <c r="EH5" i="15"/>
  <c r="DU6" i="15"/>
  <c r="DT55" i="15"/>
  <c r="EH6" i="15"/>
  <c r="HR9" i="16"/>
  <c r="HR12" i="16"/>
  <c r="HR11" i="16"/>
  <c r="HR33" i="16"/>
  <c r="HR34" i="16"/>
  <c r="HR24" i="16"/>
  <c r="HR16" i="16"/>
  <c r="HR22" i="16"/>
  <c r="HR23" i="16"/>
  <c r="HR18" i="16"/>
  <c r="HR20" i="16"/>
  <c r="HR21" i="16"/>
  <c r="HR15" i="16"/>
  <c r="HR27" i="16"/>
  <c r="HB29" i="16"/>
  <c r="HY29" i="16" s="1"/>
  <c r="HC13" i="16"/>
  <c r="HB40" i="16"/>
  <c r="FS17" i="21" s="1"/>
  <c r="FS14" i="21" s="1"/>
  <c r="HR30" i="16"/>
  <c r="HS8" i="16"/>
  <c r="HR8" i="16"/>
  <c r="HR25" i="16"/>
  <c r="HR31" i="16"/>
  <c r="HR19" i="16"/>
  <c r="HN35" i="16"/>
  <c r="HH36" i="16"/>
  <c r="HI35" i="16"/>
  <c r="DT29" i="17"/>
  <c r="DT53" i="17"/>
  <c r="DT17" i="17"/>
  <c r="DT30" i="17"/>
  <c r="DT58" i="17"/>
  <c r="DT52" i="17"/>
  <c r="DT49" i="17"/>
  <c r="DT45" i="17"/>
  <c r="DT40" i="17"/>
  <c r="DT36" i="17"/>
  <c r="DT32" i="17"/>
  <c r="DT24" i="17"/>
  <c r="DT20" i="17"/>
  <c r="DT16" i="17"/>
  <c r="DT12" i="17"/>
  <c r="DT8" i="17"/>
  <c r="DT59" i="17"/>
  <c r="DT54" i="17"/>
  <c r="DT48" i="17"/>
  <c r="DT41" i="17"/>
  <c r="DT37" i="17"/>
  <c r="DT33" i="17"/>
  <c r="DT25" i="17"/>
  <c r="DT21" i="17"/>
  <c r="DT13" i="17"/>
  <c r="DT9" i="17"/>
  <c r="DT60" i="17"/>
  <c r="DT55" i="17"/>
  <c r="DT50" i="17"/>
  <c r="DT46" i="17"/>
  <c r="DT42" i="17"/>
  <c r="DT38" i="17"/>
  <c r="DT34" i="17"/>
  <c r="DT26" i="17"/>
  <c r="DT22" i="17"/>
  <c r="DT18" i="17"/>
  <c r="DT14" i="17"/>
  <c r="DT10" i="17"/>
  <c r="DT6" i="17"/>
  <c r="DT61" i="17"/>
  <c r="DT51" i="17"/>
  <c r="DT47" i="17"/>
  <c r="DT43" i="17"/>
  <c r="DT39" i="17"/>
  <c r="DT35" i="17"/>
  <c r="DT23" i="17"/>
  <c r="DT15" i="17"/>
  <c r="DT7" i="17"/>
  <c r="DT56" i="17"/>
  <c r="DT31" i="17"/>
  <c r="DT19" i="17"/>
  <c r="DT11" i="17"/>
  <c r="DT28" i="17" l="1"/>
  <c r="FV20" i="21"/>
  <c r="GS20" i="21" s="1"/>
  <c r="FS33" i="21"/>
  <c r="GP33" i="21" s="1"/>
  <c r="FS24" i="21"/>
  <c r="GP24" i="21" s="1"/>
  <c r="DU54" i="15"/>
  <c r="EH54" i="15"/>
  <c r="DX54" i="15"/>
  <c r="FP33" i="21"/>
  <c r="GM33" i="21" s="1"/>
  <c r="FP24" i="21"/>
  <c r="GM24" i="21" s="1"/>
  <c r="HC40" i="16"/>
  <c r="HY40" i="16"/>
  <c r="GI11" i="21"/>
  <c r="GI9" i="21"/>
  <c r="GI5" i="21"/>
  <c r="GI10" i="21"/>
  <c r="GI12" i="21"/>
  <c r="GI7" i="21"/>
  <c r="GI6" i="21"/>
  <c r="GI8" i="21"/>
  <c r="GI4" i="21"/>
  <c r="GI13" i="21"/>
  <c r="DX55" i="15"/>
  <c r="DX52" i="15"/>
  <c r="DU52" i="15"/>
  <c r="DU55" i="15"/>
  <c r="EH55" i="15"/>
  <c r="HB39" i="16"/>
  <c r="HO35" i="16"/>
  <c r="HB32" i="16"/>
  <c r="HY32" i="16" s="1"/>
  <c r="HC29" i="16"/>
  <c r="HI36" i="16"/>
  <c r="FV24" i="21" l="1"/>
  <c r="GS24" i="21" s="1"/>
  <c r="FS36" i="21"/>
  <c r="GP36" i="21" s="1"/>
  <c r="FP36" i="21"/>
  <c r="GM36" i="21" s="1"/>
  <c r="FV33" i="21"/>
  <c r="GS33" i="21" s="1"/>
  <c r="HC39" i="16"/>
  <c r="HY39" i="16"/>
  <c r="HO36" i="16"/>
  <c r="HB35" i="16"/>
  <c r="HC32" i="16"/>
  <c r="GZ17" i="16"/>
  <c r="GZ16" i="16"/>
  <c r="GZ12" i="16"/>
  <c r="GZ11" i="16"/>
  <c r="GZ9" i="16"/>
  <c r="GZ8" i="16"/>
  <c r="FV36" i="21" l="1"/>
  <c r="GS36" i="21" s="1"/>
  <c r="HB36" i="16"/>
  <c r="HY35" i="16"/>
  <c r="HC35" i="16"/>
  <c r="DP17" i="17"/>
  <c r="ED17" i="17" s="1"/>
  <c r="N20" i="17"/>
  <c r="Q20" i="17"/>
  <c r="AC20" i="17"/>
  <c r="AI20" i="17"/>
  <c r="AL20" i="17"/>
  <c r="AO20" i="17"/>
  <c r="AR20" i="17"/>
  <c r="AU20" i="17"/>
  <c r="AX20" i="17"/>
  <c r="BA20" i="17"/>
  <c r="BD20" i="17"/>
  <c r="BG20" i="17"/>
  <c r="BJ20" i="17"/>
  <c r="BM20" i="17"/>
  <c r="BP20" i="17"/>
  <c r="BS20" i="17"/>
  <c r="BV20" i="17"/>
  <c r="BY20" i="17"/>
  <c r="CB20" i="17"/>
  <c r="CE20" i="17"/>
  <c r="CH20" i="17"/>
  <c r="CK20" i="17"/>
  <c r="CN20" i="17"/>
  <c r="CQ20" i="17"/>
  <c r="CT20" i="17"/>
  <c r="CW20" i="17"/>
  <c r="CZ20" i="17"/>
  <c r="AF20" i="17"/>
  <c r="Z20" i="17"/>
  <c r="W20" i="17"/>
  <c r="T20" i="17"/>
  <c r="DR14" i="17"/>
  <c r="DO14" i="17"/>
  <c r="DL14" i="17"/>
  <c r="DI14" i="17"/>
  <c r="DF14" i="17"/>
  <c r="DC14" i="17"/>
  <c r="N14" i="17"/>
  <c r="BD14" i="17"/>
  <c r="BA14" i="17"/>
  <c r="AX14" i="17"/>
  <c r="AU14" i="17"/>
  <c r="AR14" i="17"/>
  <c r="AO14" i="17"/>
  <c r="AL14" i="17"/>
  <c r="AI14" i="17"/>
  <c r="AF14" i="17"/>
  <c r="AC14" i="17"/>
  <c r="Z14" i="17"/>
  <c r="W14" i="17"/>
  <c r="T14" i="17"/>
  <c r="Q14" i="17"/>
  <c r="BE17" i="17"/>
  <c r="BT29" i="17"/>
  <c r="BW29" i="17"/>
  <c r="DA29" i="17"/>
  <c r="HC36" i="16" l="1"/>
  <c r="HY36" i="16"/>
  <c r="DD17" i="17"/>
  <c r="BE12" i="17"/>
  <c r="BE10" i="17" s="1"/>
  <c r="BE7" i="17" s="1"/>
  <c r="BE6" i="17" s="1"/>
  <c r="BF44" i="17" s="1"/>
  <c r="BF57" i="17" l="1"/>
  <c r="BF14" i="17"/>
  <c r="BF15" i="17"/>
  <c r="BF20" i="17"/>
  <c r="HA8" i="16" l="1"/>
  <c r="HA9" i="16"/>
  <c r="HA11" i="16"/>
  <c r="HA12" i="16"/>
  <c r="HA16" i="16"/>
  <c r="HA17" i="16"/>
  <c r="HA18" i="16"/>
  <c r="HA19" i="16"/>
  <c r="HA20" i="16"/>
  <c r="HA21" i="16"/>
  <c r="HA22" i="16"/>
  <c r="HA23" i="16"/>
  <c r="HA24" i="16"/>
  <c r="HA25" i="16"/>
  <c r="HA27" i="16"/>
  <c r="HA30" i="16"/>
  <c r="HA33" i="16"/>
  <c r="GZ18" i="16"/>
  <c r="GZ19" i="16"/>
  <c r="GZ20" i="16"/>
  <c r="GZ21" i="16"/>
  <c r="GZ22" i="16"/>
  <c r="GZ23" i="16"/>
  <c r="GZ24" i="16"/>
  <c r="GZ25" i="16"/>
  <c r="GZ27" i="16"/>
  <c r="GZ30" i="16"/>
  <c r="GZ31" i="16"/>
  <c r="GZ33" i="16"/>
  <c r="GZ34" i="16"/>
  <c r="GT12" i="16"/>
  <c r="GT11" i="16"/>
  <c r="GT9" i="16"/>
  <c r="GT8" i="16"/>
  <c r="GS15" i="16" l="1"/>
  <c r="GY14" i="16"/>
  <c r="HV14" i="16" s="1"/>
  <c r="GY10" i="16"/>
  <c r="HV10" i="16" s="1"/>
  <c r="GY7" i="16"/>
  <c r="HV7" i="16" s="1"/>
  <c r="GS7" i="16"/>
  <c r="HP7" i="16" s="1"/>
  <c r="HE7" i="16" l="1"/>
  <c r="IB7" i="16" s="1"/>
  <c r="HE10" i="16"/>
  <c r="HE14" i="16"/>
  <c r="IB14" i="16" s="1"/>
  <c r="HK7" i="16"/>
  <c r="HF7" i="16"/>
  <c r="GT15" i="16"/>
  <c r="HP15" i="16"/>
  <c r="HF14" i="16"/>
  <c r="HF10" i="16"/>
  <c r="GY13" i="16"/>
  <c r="HV13" i="16" s="1"/>
  <c r="GZ10" i="16"/>
  <c r="GZ7" i="16"/>
  <c r="GT7" i="16"/>
  <c r="GZ14" i="16"/>
  <c r="GY26" i="16"/>
  <c r="GY15" i="16" s="1"/>
  <c r="HV15" i="16" s="1"/>
  <c r="HK10" i="16" l="1"/>
  <c r="IB10" i="16"/>
  <c r="HK14" i="16"/>
  <c r="HE13" i="16"/>
  <c r="IB13" i="16" s="1"/>
  <c r="HL10" i="16"/>
  <c r="HE15" i="16"/>
  <c r="HL14" i="16"/>
  <c r="HL7" i="16"/>
  <c r="HF13" i="16"/>
  <c r="HR10" i="16"/>
  <c r="GY40" i="16"/>
  <c r="GZ13" i="16"/>
  <c r="GY29" i="16"/>
  <c r="HV29" i="16" s="1"/>
  <c r="GZ15" i="16"/>
  <c r="HK13" i="16" l="1"/>
  <c r="HK40" i="16" s="1"/>
  <c r="HE40" i="16"/>
  <c r="HE39" i="16" s="1"/>
  <c r="HF15" i="16"/>
  <c r="IB15" i="16"/>
  <c r="GY39" i="16"/>
  <c r="HV39" i="16" s="1"/>
  <c r="HV40" i="16"/>
  <c r="HE29" i="16"/>
  <c r="HR14" i="16"/>
  <c r="HR7" i="16"/>
  <c r="HL13" i="16"/>
  <c r="HK29" i="16"/>
  <c r="HL40" i="16"/>
  <c r="HK39" i="16"/>
  <c r="HF40" i="16"/>
  <c r="GZ40" i="16"/>
  <c r="GY32" i="16"/>
  <c r="HV32" i="16" s="1"/>
  <c r="GZ29" i="16"/>
  <c r="IB40" i="16" l="1"/>
  <c r="FV17" i="21"/>
  <c r="FV14" i="21" s="1"/>
  <c r="HF29" i="16"/>
  <c r="IB29" i="16"/>
  <c r="HF39" i="16"/>
  <c r="IB39" i="16"/>
  <c r="GZ39" i="16"/>
  <c r="HE32" i="16"/>
  <c r="IB32" i="16" s="1"/>
  <c r="HR13" i="16"/>
  <c r="HQ40" i="16"/>
  <c r="HK32" i="16"/>
  <c r="HL29" i="16"/>
  <c r="HL39" i="16"/>
  <c r="GY35" i="16"/>
  <c r="HV35" i="16" s="1"/>
  <c r="GZ32" i="16"/>
  <c r="DR9" i="17"/>
  <c r="DR8" i="17"/>
  <c r="DR60" i="17"/>
  <c r="DR59" i="17"/>
  <c r="DR58" i="17"/>
  <c r="DR56" i="17"/>
  <c r="DR54" i="17"/>
  <c r="DR51" i="17"/>
  <c r="DR50" i="17"/>
  <c r="DR49" i="17"/>
  <c r="DR47" i="17"/>
  <c r="DR45" i="17"/>
  <c r="DR43" i="17"/>
  <c r="DR42" i="17"/>
  <c r="DR41" i="17"/>
  <c r="DR40" i="17"/>
  <c r="DR39" i="17"/>
  <c r="DR38" i="17"/>
  <c r="DR37" i="17"/>
  <c r="DR36" i="17"/>
  <c r="DR35" i="17"/>
  <c r="DR33" i="17"/>
  <c r="DR32" i="17"/>
  <c r="DR31" i="17"/>
  <c r="DR30" i="17"/>
  <c r="DR26" i="17"/>
  <c r="DR25" i="17"/>
  <c r="DR24" i="17"/>
  <c r="DR22" i="17"/>
  <c r="DR21" i="17"/>
  <c r="DR19" i="17"/>
  <c r="DR18" i="17"/>
  <c r="DR16" i="17"/>
  <c r="DR15" i="17"/>
  <c r="DR13" i="17"/>
  <c r="DR12" i="17"/>
  <c r="DR11" i="17"/>
  <c r="DR17" i="17"/>
  <c r="DP10" i="17"/>
  <c r="DP55" i="17"/>
  <c r="ED55" i="17" s="1"/>
  <c r="DM55" i="17"/>
  <c r="EA55" i="17" s="1"/>
  <c r="DP46" i="17"/>
  <c r="ED46" i="17" s="1"/>
  <c r="DM46" i="17"/>
  <c r="EA46" i="17" s="1"/>
  <c r="DM17" i="17"/>
  <c r="EA17" i="17" s="1"/>
  <c r="DP34" i="17"/>
  <c r="GH17" i="21" l="1"/>
  <c r="GH14" i="21" s="1"/>
  <c r="HF32" i="16"/>
  <c r="DP7" i="17"/>
  <c r="ED7" i="17" s="1"/>
  <c r="ED10" i="17"/>
  <c r="DP29" i="17"/>
  <c r="ED29" i="17" s="1"/>
  <c r="ED34" i="17"/>
  <c r="HE35" i="16"/>
  <c r="IB35" i="16" s="1"/>
  <c r="HL32" i="16"/>
  <c r="HK35" i="16"/>
  <c r="HR29" i="16"/>
  <c r="HQ32" i="16"/>
  <c r="HR40" i="16"/>
  <c r="HQ39" i="16"/>
  <c r="GZ35" i="16"/>
  <c r="HQ35" i="16" l="1"/>
  <c r="HF35" i="16"/>
  <c r="DP28" i="17"/>
  <c r="ED28" i="17" s="1"/>
  <c r="DP6" i="17"/>
  <c r="DQ44" i="17" s="1"/>
  <c r="HR39" i="16"/>
  <c r="HL35" i="16"/>
  <c r="HK36" i="16"/>
  <c r="HR32" i="16"/>
  <c r="DV21" i="15"/>
  <c r="DV20" i="15"/>
  <c r="DV19" i="15"/>
  <c r="DV18" i="15"/>
  <c r="DV17" i="15"/>
  <c r="DV16" i="15"/>
  <c r="DV14" i="15"/>
  <c r="DV13" i="15"/>
  <c r="DV12" i="15"/>
  <c r="DV11" i="15"/>
  <c r="DV10" i="15"/>
  <c r="DV9" i="15"/>
  <c r="DV8" i="15"/>
  <c r="DQ54" i="17" l="1"/>
  <c r="DQ47" i="17"/>
  <c r="DQ57" i="17"/>
  <c r="DQ15" i="17"/>
  <c r="DQ12" i="17"/>
  <c r="DQ49" i="17"/>
  <c r="ED6" i="17"/>
  <c r="DQ51" i="17"/>
  <c r="DQ41" i="17"/>
  <c r="DQ19" i="17"/>
  <c r="DQ21" i="17"/>
  <c r="DQ20" i="17"/>
  <c r="DQ6" i="17"/>
  <c r="DQ9" i="17"/>
  <c r="DQ26" i="17"/>
  <c r="DQ31" i="17"/>
  <c r="DQ48" i="17"/>
  <c r="DQ25" i="17"/>
  <c r="DQ23" i="17"/>
  <c r="DQ24" i="17"/>
  <c r="DQ10" i="17"/>
  <c r="DQ53" i="17"/>
  <c r="DQ56" i="17"/>
  <c r="DQ37" i="17"/>
  <c r="DQ36" i="17"/>
  <c r="DQ61" i="17"/>
  <c r="DQ50" i="17"/>
  <c r="DQ52" i="17"/>
  <c r="DQ22" i="17"/>
  <c r="DQ38" i="17"/>
  <c r="DQ60" i="17"/>
  <c r="DQ28" i="17"/>
  <c r="DQ45" i="17"/>
  <c r="DQ13" i="17"/>
  <c r="DQ29" i="17"/>
  <c r="DQ42" i="17"/>
  <c r="DQ35" i="17"/>
  <c r="DQ8" i="17"/>
  <c r="DQ32" i="17"/>
  <c r="DQ43" i="17"/>
  <c r="DQ14" i="17"/>
  <c r="DQ30" i="17"/>
  <c r="DQ7" i="17"/>
  <c r="DQ46" i="17"/>
  <c r="DQ59" i="17"/>
  <c r="DQ40" i="17"/>
  <c r="DQ17" i="17"/>
  <c r="DQ33" i="17"/>
  <c r="DQ11" i="17"/>
  <c r="DQ55" i="17"/>
  <c r="DQ16" i="17"/>
  <c r="DQ58" i="17"/>
  <c r="DQ39" i="17"/>
  <c r="DQ18" i="17"/>
  <c r="DQ34" i="17"/>
  <c r="HL36" i="16"/>
  <c r="HR35" i="16"/>
  <c r="HR36" i="16" l="1"/>
  <c r="DE15" i="15"/>
  <c r="DO47" i="17" l="1"/>
  <c r="CN47" i="17"/>
  <c r="CW47" i="17"/>
  <c r="CZ47" i="17"/>
  <c r="DC47" i="17"/>
  <c r="DF47" i="17"/>
  <c r="DI47" i="17"/>
  <c r="DL47" i="17"/>
  <c r="E22" i="5" l="1"/>
  <c r="DS21" i="15"/>
  <c r="DS20" i="15"/>
  <c r="DS19" i="15"/>
  <c r="DS18" i="15"/>
  <c r="DS17" i="15"/>
  <c r="DS16" i="15"/>
  <c r="DS14" i="15"/>
  <c r="DS13" i="15"/>
  <c r="DS12" i="15"/>
  <c r="DS11" i="15"/>
  <c r="DS10" i="15"/>
  <c r="DS9" i="15"/>
  <c r="DS8" i="15"/>
  <c r="GW8" i="16"/>
  <c r="GT34" i="16"/>
  <c r="GT33" i="16"/>
  <c r="GT31" i="16"/>
  <c r="GT30" i="16"/>
  <c r="GT28" i="16"/>
  <c r="GT27" i="16"/>
  <c r="GT26" i="16"/>
  <c r="GT25" i="16"/>
  <c r="GT24" i="16"/>
  <c r="GT23" i="16"/>
  <c r="GT22" i="16"/>
  <c r="GT21" i="16"/>
  <c r="GT20" i="16"/>
  <c r="GT19" i="16"/>
  <c r="GT18" i="16"/>
  <c r="GT17" i="16"/>
  <c r="GT16" i="16"/>
  <c r="GU33" i="16"/>
  <c r="GU30" i="16"/>
  <c r="GU27" i="16"/>
  <c r="GU25" i="16"/>
  <c r="GU24" i="16"/>
  <c r="GU23" i="16"/>
  <c r="GU22" i="16"/>
  <c r="GU21" i="16"/>
  <c r="GU20" i="16"/>
  <c r="GU19" i="16"/>
  <c r="GU18" i="16"/>
  <c r="GU17" i="16"/>
  <c r="GU16" i="16"/>
  <c r="GU12" i="16"/>
  <c r="GU11" i="16"/>
  <c r="GU9" i="16"/>
  <c r="GU8" i="16"/>
  <c r="DQ6" i="15" l="1"/>
  <c r="DQ5" i="15"/>
  <c r="EE15" i="15"/>
  <c r="EE7" i="15"/>
  <c r="DS15" i="15"/>
  <c r="FJ20" i="21" l="1"/>
  <c r="DQ54" i="15"/>
  <c r="DR20" i="15"/>
  <c r="DR16" i="15"/>
  <c r="DR11" i="15"/>
  <c r="DR24" i="15"/>
  <c r="DR19" i="15"/>
  <c r="DR14" i="15"/>
  <c r="DR10" i="15"/>
  <c r="DR5" i="15"/>
  <c r="DR17" i="15"/>
  <c r="DR8" i="15"/>
  <c r="DR23" i="15"/>
  <c r="DR13" i="15"/>
  <c r="DR21" i="15"/>
  <c r="DR12" i="15"/>
  <c r="DR18" i="15"/>
  <c r="DR9" i="15"/>
  <c r="DR22" i="15"/>
  <c r="EE5" i="15"/>
  <c r="DR6" i="15"/>
  <c r="DQ55" i="15"/>
  <c r="EE6" i="15"/>
  <c r="DR15" i="15"/>
  <c r="DR7" i="15"/>
  <c r="DM34" i="17"/>
  <c r="DR54" i="15" l="1"/>
  <c r="EE54" i="15"/>
  <c r="FJ33" i="21"/>
  <c r="FM20" i="21"/>
  <c r="FJ24" i="21"/>
  <c r="GG20" i="21"/>
  <c r="DR55" i="15"/>
  <c r="DR52" i="15"/>
  <c r="EE55" i="15"/>
  <c r="DM29" i="17"/>
  <c r="EA29" i="17" s="1"/>
  <c r="EA34" i="17"/>
  <c r="DO60" i="17"/>
  <c r="DO59" i="17"/>
  <c r="DO58" i="17"/>
  <c r="DO56" i="17"/>
  <c r="DO54" i="17"/>
  <c r="DO51" i="17"/>
  <c r="DO50" i="17"/>
  <c r="DO49" i="17"/>
  <c r="DO43" i="17"/>
  <c r="DO42" i="17"/>
  <c r="DO41" i="17"/>
  <c r="DO40" i="17"/>
  <c r="DO39" i="17"/>
  <c r="DO38" i="17"/>
  <c r="DO37" i="17"/>
  <c r="DO36" i="17"/>
  <c r="DO35" i="17"/>
  <c r="DO33" i="17"/>
  <c r="DO32" i="17"/>
  <c r="DO31" i="17"/>
  <c r="DO30" i="17"/>
  <c r="DO26" i="17"/>
  <c r="DO25" i="17"/>
  <c r="DO24" i="17"/>
  <c r="DO22" i="17"/>
  <c r="DO21" i="17"/>
  <c r="DO19" i="17"/>
  <c r="DO18" i="17"/>
  <c r="DO16" i="17"/>
  <c r="DO15" i="17"/>
  <c r="DO13" i="17"/>
  <c r="DO12" i="17"/>
  <c r="DO11" i="17"/>
  <c r="DO9" i="17"/>
  <c r="DO8" i="17"/>
  <c r="DM10" i="17"/>
  <c r="GY36" i="16"/>
  <c r="HV36" i="16" s="1"/>
  <c r="GS14" i="16"/>
  <c r="HP14" i="16" s="1"/>
  <c r="GS10" i="16"/>
  <c r="HP10" i="16" s="1"/>
  <c r="DM28" i="17" l="1"/>
  <c r="EA28" i="17" s="1"/>
  <c r="GG33" i="21"/>
  <c r="FM24" i="21"/>
  <c r="FJ36" i="21"/>
  <c r="GG24" i="21"/>
  <c r="FM33" i="21"/>
  <c r="GJ20" i="21"/>
  <c r="HE36" i="16"/>
  <c r="DM7" i="17"/>
  <c r="DM6" i="17" s="1"/>
  <c r="EA10" i="17"/>
  <c r="GZ36" i="16"/>
  <c r="GT14" i="16"/>
  <c r="GT10" i="16"/>
  <c r="DO34" i="17"/>
  <c r="GX8" i="16"/>
  <c r="GS13" i="16"/>
  <c r="HP13" i="16" s="1"/>
  <c r="DL8" i="17"/>
  <c r="DF8" i="17"/>
  <c r="DN44" i="17" l="1"/>
  <c r="GJ33" i="21"/>
  <c r="FM36" i="21"/>
  <c r="GJ24" i="21"/>
  <c r="GG36" i="21"/>
  <c r="HF36" i="16"/>
  <c r="IB36" i="16"/>
  <c r="DN14" i="17"/>
  <c r="DN47" i="17"/>
  <c r="DN20" i="17"/>
  <c r="EA7" i="17"/>
  <c r="DN53" i="17"/>
  <c r="DN57" i="17"/>
  <c r="EA6" i="17"/>
  <c r="GS29" i="16"/>
  <c r="GT13" i="16"/>
  <c r="DN9" i="17"/>
  <c r="DN13" i="17"/>
  <c r="DN18" i="17"/>
  <c r="DN31" i="17"/>
  <c r="DN35" i="17"/>
  <c r="DN43" i="17"/>
  <c r="DN49" i="17"/>
  <c r="DN51" i="17"/>
  <c r="DN56" i="17"/>
  <c r="DN10" i="17"/>
  <c r="DN15" i="17"/>
  <c r="DN19" i="17"/>
  <c r="DN24" i="17"/>
  <c r="DN28" i="17"/>
  <c r="DN32" i="17"/>
  <c r="DN36" i="17"/>
  <c r="DN45" i="17"/>
  <c r="DN52" i="17"/>
  <c r="DN6" i="17"/>
  <c r="DN11" i="17"/>
  <c r="DN16" i="17"/>
  <c r="DN21" i="17"/>
  <c r="DN25" i="17"/>
  <c r="DN29" i="17"/>
  <c r="DN33" i="17"/>
  <c r="DN37" i="17"/>
  <c r="DN41" i="17"/>
  <c r="DN46" i="17"/>
  <c r="DN54" i="17"/>
  <c r="DN59" i="17"/>
  <c r="DN8" i="17"/>
  <c r="DN12" i="17"/>
  <c r="DN17" i="17"/>
  <c r="DN22" i="17"/>
  <c r="DN26" i="17"/>
  <c r="DN30" i="17"/>
  <c r="DN34" i="17"/>
  <c r="DN38" i="17"/>
  <c r="DN42" i="17"/>
  <c r="DN50" i="17"/>
  <c r="DN55" i="17"/>
  <c r="DN60" i="17"/>
  <c r="DN40" i="17"/>
  <c r="DN48" i="17"/>
  <c r="DN58" i="17"/>
  <c r="DN7" i="17"/>
  <c r="GS40" i="16"/>
  <c r="GP37" i="16"/>
  <c r="GO33" i="16"/>
  <c r="GO30" i="16"/>
  <c r="GO27" i="16"/>
  <c r="GO25" i="16"/>
  <c r="GO24" i="16"/>
  <c r="GO23" i="16"/>
  <c r="GO22" i="16"/>
  <c r="GO21" i="16"/>
  <c r="GO20" i="16"/>
  <c r="GO19" i="16"/>
  <c r="GO18" i="16"/>
  <c r="GO17" i="16"/>
  <c r="GO16" i="16"/>
  <c r="GO12" i="16"/>
  <c r="GO11" i="16"/>
  <c r="GO9" i="16"/>
  <c r="GO8" i="16"/>
  <c r="GN34" i="16"/>
  <c r="GN33" i="16"/>
  <c r="GN31" i="16"/>
  <c r="GN30" i="16"/>
  <c r="GN28" i="16"/>
  <c r="GN27" i="16"/>
  <c r="GN26" i="16"/>
  <c r="GN25" i="16"/>
  <c r="GN24" i="16"/>
  <c r="GN23" i="16"/>
  <c r="GN22" i="16"/>
  <c r="GN21" i="16"/>
  <c r="GN20" i="16"/>
  <c r="GN19" i="16"/>
  <c r="GN18" i="16"/>
  <c r="GN17" i="16"/>
  <c r="GN16" i="16"/>
  <c r="GN12" i="16"/>
  <c r="GN11" i="16"/>
  <c r="GN9" i="16"/>
  <c r="GN8" i="16"/>
  <c r="FV8" i="16"/>
  <c r="DP21" i="15"/>
  <c r="DP20" i="15"/>
  <c r="DP19" i="15"/>
  <c r="DP18" i="15"/>
  <c r="DP17" i="15"/>
  <c r="DP16" i="15"/>
  <c r="DP14" i="15"/>
  <c r="DP13" i="15"/>
  <c r="DP12" i="15"/>
  <c r="DP11" i="15"/>
  <c r="DP10" i="15"/>
  <c r="DP9" i="15"/>
  <c r="DP8" i="15"/>
  <c r="GJ36" i="21" l="1"/>
  <c r="GS39" i="16"/>
  <c r="HP39" i="16" s="1"/>
  <c r="GT40" i="16"/>
  <c r="HP40" i="16"/>
  <c r="GS32" i="16"/>
  <c r="HP32" i="16" s="1"/>
  <c r="HP29" i="16"/>
  <c r="GT29" i="16"/>
  <c r="DN23" i="17"/>
  <c r="DN39" i="17"/>
  <c r="GT39" i="16" l="1"/>
  <c r="GT32" i="16"/>
  <c r="GS35" i="16"/>
  <c r="GS36" i="16" l="1"/>
  <c r="HP36" i="16" s="1"/>
  <c r="HP35" i="16"/>
  <c r="GT35" i="16"/>
  <c r="BS14" i="4"/>
  <c r="BS31" i="4"/>
  <c r="BS30" i="4"/>
  <c r="BS28" i="4"/>
  <c r="BS4" i="4" l="1"/>
  <c r="GT36" i="16"/>
  <c r="GM15" i="16" l="1"/>
  <c r="HJ15" i="16" s="1"/>
  <c r="GN15" i="16" l="1"/>
  <c r="DN15" i="15"/>
  <c r="DN7" i="15"/>
  <c r="DL61" i="17"/>
  <c r="DL60" i="17"/>
  <c r="DL59" i="17"/>
  <c r="DL58" i="17"/>
  <c r="DL56" i="17"/>
  <c r="DL54" i="17"/>
  <c r="DL51" i="17"/>
  <c r="DL50" i="17"/>
  <c r="DL49" i="17"/>
  <c r="DL43" i="17"/>
  <c r="DL42" i="17"/>
  <c r="DL41" i="17"/>
  <c r="DL40" i="17"/>
  <c r="DL39" i="17"/>
  <c r="DL38" i="17"/>
  <c r="DL37" i="17"/>
  <c r="DL36" i="17"/>
  <c r="DL35" i="17"/>
  <c r="DL33" i="17"/>
  <c r="DL32" i="17"/>
  <c r="DL31" i="17"/>
  <c r="DL30" i="17"/>
  <c r="DL26" i="17"/>
  <c r="DL25" i="17"/>
  <c r="DL24" i="17"/>
  <c r="DL22" i="17"/>
  <c r="DL21" i="17"/>
  <c r="DL19" i="17"/>
  <c r="DL18" i="17"/>
  <c r="DL16" i="17"/>
  <c r="DL15" i="17"/>
  <c r="DL13" i="17"/>
  <c r="DL12" i="17"/>
  <c r="DL11" i="17"/>
  <c r="DL9" i="17"/>
  <c r="DJ55" i="17"/>
  <c r="DX55" i="17" s="1"/>
  <c r="DX46" i="17"/>
  <c r="DJ34" i="17"/>
  <c r="DX34" i="17" s="1"/>
  <c r="DJ17" i="17"/>
  <c r="DX17" i="17" s="1"/>
  <c r="DJ10" i="17"/>
  <c r="DX10" i="17" s="1"/>
  <c r="GM14" i="16"/>
  <c r="HJ14" i="16" s="1"/>
  <c r="GM10" i="16"/>
  <c r="HJ10" i="16" s="1"/>
  <c r="GM7" i="16"/>
  <c r="HJ7" i="16" s="1"/>
  <c r="DN6" i="15" l="1"/>
  <c r="DN5" i="15"/>
  <c r="EB15" i="15"/>
  <c r="EB7" i="15"/>
  <c r="DJ29" i="17"/>
  <c r="DX29" i="17" s="1"/>
  <c r="DJ7" i="17"/>
  <c r="DX7" i="17" s="1"/>
  <c r="GN7" i="16"/>
  <c r="GN10" i="16"/>
  <c r="GN14" i="16"/>
  <c r="GM13" i="16"/>
  <c r="CU26" i="17"/>
  <c r="CU22" i="17"/>
  <c r="FD20" i="21" l="1"/>
  <c r="DN54" i="15"/>
  <c r="DO24" i="15"/>
  <c r="DO19" i="15"/>
  <c r="DO14" i="15"/>
  <c r="DO10" i="15"/>
  <c r="DO5" i="15"/>
  <c r="DO23" i="15"/>
  <c r="DO18" i="15"/>
  <c r="DO13" i="15"/>
  <c r="DO9" i="15"/>
  <c r="DO16" i="15"/>
  <c r="DO21" i="15"/>
  <c r="DO12" i="15"/>
  <c r="DO20" i="15"/>
  <c r="DO11" i="15"/>
  <c r="DO17" i="15"/>
  <c r="DO8" i="15"/>
  <c r="DO22" i="15"/>
  <c r="EB5" i="15"/>
  <c r="DO6" i="15"/>
  <c r="DN55" i="15"/>
  <c r="EB6" i="15"/>
  <c r="DO15" i="15"/>
  <c r="DO7" i="15"/>
  <c r="GN13" i="16"/>
  <c r="HJ13" i="16"/>
  <c r="DJ28" i="17"/>
  <c r="DX28" i="17" s="1"/>
  <c r="DJ6" i="17"/>
  <c r="DK44" i="17" s="1"/>
  <c r="GM40" i="16"/>
  <c r="HJ40" i="16" s="1"/>
  <c r="GM29" i="16"/>
  <c r="HJ29" i="16" s="1"/>
  <c r="DK45" i="17" l="1"/>
  <c r="DO54" i="15"/>
  <c r="EB54" i="15"/>
  <c r="FD33" i="21"/>
  <c r="FG20" i="21"/>
  <c r="FD24" i="21"/>
  <c r="GA20" i="21"/>
  <c r="DO55" i="15"/>
  <c r="DO52" i="15"/>
  <c r="EB55" i="15"/>
  <c r="DK42" i="17"/>
  <c r="DK35" i="17"/>
  <c r="DK22" i="17"/>
  <c r="DK36" i="17"/>
  <c r="DK9" i="17"/>
  <c r="DK57" i="17"/>
  <c r="DK46" i="17"/>
  <c r="DK59" i="17"/>
  <c r="DK49" i="17"/>
  <c r="DK58" i="17"/>
  <c r="DK56" i="17"/>
  <c r="DK19" i="17"/>
  <c r="DK28" i="17"/>
  <c r="DK55" i="17"/>
  <c r="DK12" i="17"/>
  <c r="DK21" i="17"/>
  <c r="DK37" i="17"/>
  <c r="DK40" i="17"/>
  <c r="DK33" i="17"/>
  <c r="DK39" i="17"/>
  <c r="DK50" i="17"/>
  <c r="DK26" i="17"/>
  <c r="DK25" i="17"/>
  <c r="DK14" i="17"/>
  <c r="DK52" i="17"/>
  <c r="DK54" i="17"/>
  <c r="DK51" i="17"/>
  <c r="DK31" i="17"/>
  <c r="DK34" i="17"/>
  <c r="DK10" i="17"/>
  <c r="DK24" i="17"/>
  <c r="DK53" i="17"/>
  <c r="DX6" i="17"/>
  <c r="DK23" i="17"/>
  <c r="DK41" i="17"/>
  <c r="DK48" i="17"/>
  <c r="DK32" i="17"/>
  <c r="DK61" i="17"/>
  <c r="DK43" i="17"/>
  <c r="DK60" i="17"/>
  <c r="DK38" i="17"/>
  <c r="DK29" i="17"/>
  <c r="DK6" i="17"/>
  <c r="DK11" i="17"/>
  <c r="DK30" i="17"/>
  <c r="DK13" i="17"/>
  <c r="DK7" i="17"/>
  <c r="DK17" i="17"/>
  <c r="DK15" i="17"/>
  <c r="DK16" i="17"/>
  <c r="DK8" i="17"/>
  <c r="DK18" i="17"/>
  <c r="DK47" i="17"/>
  <c r="DK20" i="17"/>
  <c r="GM39" i="16"/>
  <c r="GN40" i="16"/>
  <c r="GN29" i="16"/>
  <c r="GM32" i="16"/>
  <c r="HJ32" i="16" s="1"/>
  <c r="GA33" i="21" l="1"/>
  <c r="FG24" i="21"/>
  <c r="FD36" i="21"/>
  <c r="GA24" i="21"/>
  <c r="FG33" i="21"/>
  <c r="GD20" i="21"/>
  <c r="GN39" i="16"/>
  <c r="HJ39" i="16"/>
  <c r="GN32" i="16"/>
  <c r="GM35" i="16"/>
  <c r="HJ35" i="16" s="1"/>
  <c r="BO15" i="15"/>
  <c r="BO7" i="15"/>
  <c r="GD33" i="21" l="1"/>
  <c r="FG36" i="21"/>
  <c r="GD24" i="21"/>
  <c r="GA36" i="21"/>
  <c r="BO6" i="15"/>
  <c r="BO5" i="15"/>
  <c r="GM36" i="16"/>
  <c r="HJ36" i="16" s="1"/>
  <c r="GN35" i="16"/>
  <c r="AP7" i="15"/>
  <c r="DA20" i="15"/>
  <c r="AP20" i="15"/>
  <c r="DM20" i="15"/>
  <c r="DJ20" i="15"/>
  <c r="DG20" i="15"/>
  <c r="DD20" i="15"/>
  <c r="CX20" i="15"/>
  <c r="CU20" i="15"/>
  <c r="CR20" i="15"/>
  <c r="CO20" i="15"/>
  <c r="CL20" i="15"/>
  <c r="CI20" i="15"/>
  <c r="CF20" i="15"/>
  <c r="CC20" i="15"/>
  <c r="BZ20" i="15"/>
  <c r="BW20" i="15"/>
  <c r="BT20" i="15"/>
  <c r="BQ20" i="15"/>
  <c r="BN20" i="15"/>
  <c r="BK20" i="15"/>
  <c r="BH20" i="15"/>
  <c r="BE20" i="15"/>
  <c r="BB20" i="15"/>
  <c r="AY20" i="15"/>
  <c r="AV20" i="15"/>
  <c r="AS20" i="15"/>
  <c r="GD36" i="21" l="1"/>
  <c r="BP15" i="15"/>
  <c r="BR20" i="21"/>
  <c r="BO54" i="15"/>
  <c r="BP24" i="15"/>
  <c r="BP19" i="15"/>
  <c r="BP14" i="15"/>
  <c r="BP10" i="15"/>
  <c r="BP5" i="15"/>
  <c r="BP21" i="15"/>
  <c r="BP16" i="15"/>
  <c r="BP9" i="15"/>
  <c r="BP20" i="15"/>
  <c r="BP13" i="15"/>
  <c r="BP8" i="15"/>
  <c r="BP23" i="15"/>
  <c r="BP11" i="15"/>
  <c r="BP18" i="15"/>
  <c r="BP17" i="15"/>
  <c r="BP12" i="15"/>
  <c r="BP22" i="15"/>
  <c r="BQ5" i="15"/>
  <c r="BP6" i="15"/>
  <c r="BQ6" i="15"/>
  <c r="BP7" i="15"/>
  <c r="GN36" i="16"/>
  <c r="BR24" i="21" l="1"/>
  <c r="BR33" i="21"/>
  <c r="BT33" i="21" s="1"/>
  <c r="BT20" i="21"/>
  <c r="BU20" i="21"/>
  <c r="BP54" i="15"/>
  <c r="BQ54" i="15"/>
  <c r="CA15" i="15"/>
  <c r="BQ15" i="15"/>
  <c r="DJ19" i="15"/>
  <c r="BU33" i="21" l="1"/>
  <c r="BW33" i="21" s="1"/>
  <c r="BW20" i="21"/>
  <c r="BU24" i="21"/>
  <c r="BR36" i="21"/>
  <c r="BT36" i="21" s="1"/>
  <c r="BT24" i="21"/>
  <c r="DM19" i="15"/>
  <c r="DM18" i="15"/>
  <c r="DM17" i="15"/>
  <c r="DM16" i="15"/>
  <c r="DM14" i="15"/>
  <c r="DM13" i="15"/>
  <c r="DM12" i="15"/>
  <c r="DM11" i="15"/>
  <c r="DM10" i="15"/>
  <c r="DM9" i="15"/>
  <c r="DM8" i="15"/>
  <c r="BU36" i="21" l="1"/>
  <c r="BW36" i="21" s="1"/>
  <c r="BW24" i="21"/>
  <c r="GJ20" i="16"/>
  <c r="GG15" i="16"/>
  <c r="HD15" i="16" s="1"/>
  <c r="GP20" i="16" l="1"/>
  <c r="HM20" i="16" s="1"/>
  <c r="HG20" i="16"/>
  <c r="DG34" i="17"/>
  <c r="DG10" i="17"/>
  <c r="GV20" i="16" l="1"/>
  <c r="GX20" i="16" s="1"/>
  <c r="GR20" i="16"/>
  <c r="DU34" i="17"/>
  <c r="DG29" i="17"/>
  <c r="DU29" i="17" s="1"/>
  <c r="DU10" i="17"/>
  <c r="DG7" i="17"/>
  <c r="DU7" i="17" s="1"/>
  <c r="E28" i="5"/>
  <c r="BQ30" i="4"/>
  <c r="GW20" i="16" l="1"/>
  <c r="HS20" i="16"/>
  <c r="BQ15" i="4" l="1"/>
  <c r="DM21" i="15" l="1"/>
  <c r="DK15" i="15"/>
  <c r="DK7" i="15"/>
  <c r="DI30" i="17"/>
  <c r="DI31" i="17"/>
  <c r="DI32" i="17"/>
  <c r="DI33" i="17"/>
  <c r="DI35" i="17"/>
  <c r="DI36" i="17"/>
  <c r="DI37" i="17"/>
  <c r="DI38" i="17"/>
  <c r="DI39" i="17"/>
  <c r="DI40" i="17"/>
  <c r="DI41" i="17"/>
  <c r="DI42" i="17"/>
  <c r="DI43" i="17"/>
  <c r="DI49" i="17"/>
  <c r="DI50" i="17"/>
  <c r="DI51" i="17"/>
  <c r="DI54" i="17"/>
  <c r="DI56" i="17"/>
  <c r="DI58" i="17"/>
  <c r="DI59" i="17"/>
  <c r="DI60" i="17"/>
  <c r="DI61" i="17"/>
  <c r="DI8" i="17"/>
  <c r="DI9" i="17"/>
  <c r="DI11" i="17"/>
  <c r="DI12" i="17"/>
  <c r="DI13" i="17"/>
  <c r="DI15" i="17"/>
  <c r="DI16" i="17"/>
  <c r="DI18" i="17"/>
  <c r="DI19" i="17"/>
  <c r="DI21" i="17"/>
  <c r="DI22" i="17"/>
  <c r="DI24" i="17"/>
  <c r="DI25" i="17"/>
  <c r="DI26" i="17"/>
  <c r="DF9" i="17"/>
  <c r="DG55" i="17"/>
  <c r="DU55" i="17" s="1"/>
  <c r="DG46" i="17"/>
  <c r="DU46" i="17" s="1"/>
  <c r="DG17" i="17"/>
  <c r="DU17" i="17" s="1"/>
  <c r="GJ12" i="16"/>
  <c r="HG12" i="16" s="1"/>
  <c r="GJ11" i="16"/>
  <c r="HG11" i="16" s="1"/>
  <c r="GJ9" i="16"/>
  <c r="HG9" i="16" s="1"/>
  <c r="GJ8" i="16"/>
  <c r="HG8" i="16" l="1"/>
  <c r="GK6" i="16"/>
  <c r="GK5" i="16"/>
  <c r="GK4" i="16"/>
  <c r="DK6" i="15"/>
  <c r="DK5" i="15"/>
  <c r="DY15" i="15"/>
  <c r="DY7" i="15"/>
  <c r="GP8" i="16"/>
  <c r="GP11" i="16"/>
  <c r="HM11" i="16" s="1"/>
  <c r="GK8" i="16"/>
  <c r="GK9" i="16"/>
  <c r="GP9" i="16"/>
  <c r="HM9" i="16" s="1"/>
  <c r="GK12" i="16"/>
  <c r="GP12" i="16"/>
  <c r="HM12" i="16" s="1"/>
  <c r="GK11" i="16"/>
  <c r="DG6" i="17"/>
  <c r="DH44" i="17" s="1"/>
  <c r="GJ34" i="16"/>
  <c r="GP34" i="16" s="1"/>
  <c r="GJ33" i="16"/>
  <c r="GJ31" i="16"/>
  <c r="GJ30" i="16"/>
  <c r="HG30" i="16" s="1"/>
  <c r="GJ27" i="16"/>
  <c r="HG27" i="16" s="1"/>
  <c r="GJ25" i="16"/>
  <c r="GJ24" i="16"/>
  <c r="GJ23" i="16"/>
  <c r="HG23" i="16" s="1"/>
  <c r="GJ22" i="16"/>
  <c r="HG22" i="16" s="1"/>
  <c r="GJ21" i="16"/>
  <c r="FO20" i="16"/>
  <c r="GI34" i="16"/>
  <c r="GI33" i="16"/>
  <c r="GI30" i="16"/>
  <c r="GI27" i="16"/>
  <c r="GI25" i="16"/>
  <c r="GI24" i="16"/>
  <c r="GI23" i="16"/>
  <c r="GI22" i="16"/>
  <c r="GI21" i="16"/>
  <c r="GI20" i="16"/>
  <c r="GI19" i="16"/>
  <c r="GI18" i="16"/>
  <c r="GI17" i="16"/>
  <c r="GI16" i="16"/>
  <c r="GI12" i="16"/>
  <c r="GI11" i="16"/>
  <c r="GI9" i="16"/>
  <c r="GI8" i="16"/>
  <c r="GH34" i="16"/>
  <c r="GH33" i="16"/>
  <c r="GH31" i="16"/>
  <c r="GH30" i="16"/>
  <c r="GH28" i="16"/>
  <c r="GH27" i="16"/>
  <c r="GH26" i="16"/>
  <c r="GH25" i="16"/>
  <c r="GH24" i="16"/>
  <c r="GH23" i="16"/>
  <c r="GH22" i="16"/>
  <c r="GH21" i="16"/>
  <c r="GH20" i="16"/>
  <c r="GH19" i="16"/>
  <c r="GH18" i="16"/>
  <c r="GH17" i="16"/>
  <c r="GH16" i="16"/>
  <c r="GH12" i="16"/>
  <c r="GH11" i="16"/>
  <c r="GH9" i="16"/>
  <c r="GH8" i="16"/>
  <c r="GJ19" i="16"/>
  <c r="GJ18" i="16"/>
  <c r="HG18" i="16" s="1"/>
  <c r="GJ17" i="16"/>
  <c r="GJ16" i="16"/>
  <c r="GG14" i="16"/>
  <c r="HD14" i="16" s="1"/>
  <c r="GG10" i="16"/>
  <c r="HD10" i="16" s="1"/>
  <c r="GG7" i="16"/>
  <c r="HD7" i="16" s="1"/>
  <c r="DH57" i="17" l="1"/>
  <c r="DL7" i="15"/>
  <c r="EX20" i="21"/>
  <c r="DK54" i="15"/>
  <c r="HM8" i="16"/>
  <c r="GQ6" i="16"/>
  <c r="GQ5" i="16"/>
  <c r="GQ4" i="16"/>
  <c r="DL15" i="15"/>
  <c r="DL24" i="15"/>
  <c r="DL19" i="15"/>
  <c r="DL14" i="15"/>
  <c r="DL10" i="15"/>
  <c r="DL21" i="15"/>
  <c r="DL16" i="15"/>
  <c r="DL9" i="15"/>
  <c r="DL20" i="15"/>
  <c r="DL13" i="15"/>
  <c r="DL8" i="15"/>
  <c r="DL17" i="15"/>
  <c r="DL5" i="15"/>
  <c r="DL12" i="15"/>
  <c r="DL23" i="15"/>
  <c r="DL11" i="15"/>
  <c r="DL18" i="15"/>
  <c r="DL22" i="15"/>
  <c r="DY5" i="15"/>
  <c r="DL6" i="15"/>
  <c r="DK55" i="15"/>
  <c r="DY6" i="15"/>
  <c r="DH53" i="17"/>
  <c r="DU6" i="17"/>
  <c r="GV12" i="16"/>
  <c r="HS12" i="16" s="1"/>
  <c r="GQ8" i="16"/>
  <c r="GV11" i="16"/>
  <c r="HS11" i="16" s="1"/>
  <c r="GV9" i="16"/>
  <c r="GQ20" i="16"/>
  <c r="GP16" i="16"/>
  <c r="HM16" i="16" s="1"/>
  <c r="HG16" i="16"/>
  <c r="GP25" i="16"/>
  <c r="HM25" i="16" s="1"/>
  <c r="HG25" i="16"/>
  <c r="GK19" i="16"/>
  <c r="HG19" i="16"/>
  <c r="GP24" i="16"/>
  <c r="HM24" i="16" s="1"/>
  <c r="HG24" i="16"/>
  <c r="GP33" i="16"/>
  <c r="HM33" i="16" s="1"/>
  <c r="HG33" i="16"/>
  <c r="GK22" i="16"/>
  <c r="GR8" i="16"/>
  <c r="GP21" i="16"/>
  <c r="HM21" i="16" s="1"/>
  <c r="HG21" i="16"/>
  <c r="GP17" i="16"/>
  <c r="HM17" i="16" s="1"/>
  <c r="HG17" i="16"/>
  <c r="GQ34" i="16"/>
  <c r="GV34" i="16"/>
  <c r="GW34" i="16" s="1"/>
  <c r="DH20" i="17"/>
  <c r="DH47" i="17"/>
  <c r="DH14" i="17"/>
  <c r="GW12" i="16"/>
  <c r="GP18" i="16"/>
  <c r="HM18" i="16" s="1"/>
  <c r="GH7" i="16"/>
  <c r="GR12" i="16"/>
  <c r="GQ12" i="16"/>
  <c r="GP22" i="16"/>
  <c r="HM22" i="16" s="1"/>
  <c r="GP27" i="16"/>
  <c r="HM27" i="16" s="1"/>
  <c r="GK34" i="16"/>
  <c r="GR11" i="16"/>
  <c r="GQ11" i="16"/>
  <c r="GP23" i="16"/>
  <c r="HM23" i="16" s="1"/>
  <c r="GP30" i="16"/>
  <c r="HM30" i="16" s="1"/>
  <c r="DH48" i="17"/>
  <c r="GR9" i="16"/>
  <c r="GQ9" i="16"/>
  <c r="GP19" i="16"/>
  <c r="HM19" i="16" s="1"/>
  <c r="GK31" i="16"/>
  <c r="GP31" i="16"/>
  <c r="GK18" i="16"/>
  <c r="GK30" i="16"/>
  <c r="GK24" i="16"/>
  <c r="GK23" i="16"/>
  <c r="GK20" i="16"/>
  <c r="GL20" i="16"/>
  <c r="GK33" i="16"/>
  <c r="GK27" i="16"/>
  <c r="GK25" i="16"/>
  <c r="GK21" i="16"/>
  <c r="GK17" i="16"/>
  <c r="GH15" i="16"/>
  <c r="GK16" i="16"/>
  <c r="GH10" i="16"/>
  <c r="GH14" i="16"/>
  <c r="DH18" i="17"/>
  <c r="DH13" i="17"/>
  <c r="DH9" i="17"/>
  <c r="DH25" i="17"/>
  <c r="DH29" i="17"/>
  <c r="DH33" i="17"/>
  <c r="DH37" i="17"/>
  <c r="DH41" i="17"/>
  <c r="DH46" i="17"/>
  <c r="DH55" i="17"/>
  <c r="DH60" i="17"/>
  <c r="DH17" i="17"/>
  <c r="DH8" i="17"/>
  <c r="DH30" i="17"/>
  <c r="DH38" i="17"/>
  <c r="DH56" i="17"/>
  <c r="DH11" i="17"/>
  <c r="DH35" i="17"/>
  <c r="DH43" i="17"/>
  <c r="DH52" i="17"/>
  <c r="DH50" i="17"/>
  <c r="DH24" i="17"/>
  <c r="DH19" i="17"/>
  <c r="DH15" i="17"/>
  <c r="DH10" i="17"/>
  <c r="DH6" i="17"/>
  <c r="DH32" i="17"/>
  <c r="DH36" i="17"/>
  <c r="DH40" i="17"/>
  <c r="DH45" i="17"/>
  <c r="DH54" i="17"/>
  <c r="DH59" i="17"/>
  <c r="DH22" i="17"/>
  <c r="DH12" i="17"/>
  <c r="DH26" i="17"/>
  <c r="DH34" i="17"/>
  <c r="DH42" i="17"/>
  <c r="DH51" i="17"/>
  <c r="DH61" i="17"/>
  <c r="DH21" i="17"/>
  <c r="DH16" i="17"/>
  <c r="DH7" i="17"/>
  <c r="DH31" i="17"/>
  <c r="DH39" i="17"/>
  <c r="DH49" i="17"/>
  <c r="DH58" i="17"/>
  <c r="DG28" i="17"/>
  <c r="DU28" i="17" s="1"/>
  <c r="GG13" i="16"/>
  <c r="HD13" i="16" s="1"/>
  <c r="GF33" i="16"/>
  <c r="GF30" i="16"/>
  <c r="GF27" i="16"/>
  <c r="GF25" i="16"/>
  <c r="GF24" i="16"/>
  <c r="GF23" i="16"/>
  <c r="GF22" i="16"/>
  <c r="GF21" i="16"/>
  <c r="GF20" i="16"/>
  <c r="GF19" i="16"/>
  <c r="GF18" i="16"/>
  <c r="GF17" i="16"/>
  <c r="GF16" i="16"/>
  <c r="GF12" i="16"/>
  <c r="GF11" i="16"/>
  <c r="GF9" i="16"/>
  <c r="GF8" i="16"/>
  <c r="GE34" i="16"/>
  <c r="GE33" i="16"/>
  <c r="GE31" i="16"/>
  <c r="GE30" i="16"/>
  <c r="GE17" i="16"/>
  <c r="GE18" i="16"/>
  <c r="GE19" i="16"/>
  <c r="GE20" i="16"/>
  <c r="GE21" i="16"/>
  <c r="GE22" i="16"/>
  <c r="GE23" i="16"/>
  <c r="GE24" i="16"/>
  <c r="GE25" i="16"/>
  <c r="GE26" i="16"/>
  <c r="GE27" i="16"/>
  <c r="GE28" i="16"/>
  <c r="GE16" i="16"/>
  <c r="GE12" i="16"/>
  <c r="GE9" i="16"/>
  <c r="GE11" i="16"/>
  <c r="GE8" i="16"/>
  <c r="DL54" i="15" l="1"/>
  <c r="DY54" i="15"/>
  <c r="EX33" i="21"/>
  <c r="FU33" i="21" s="1"/>
  <c r="FA20" i="21"/>
  <c r="EX24" i="21"/>
  <c r="FU20" i="21"/>
  <c r="DL52" i="15"/>
  <c r="DL55" i="15"/>
  <c r="DY55" i="15"/>
  <c r="GW11" i="16"/>
  <c r="GR33" i="16"/>
  <c r="GX12" i="16"/>
  <c r="GQ21" i="16"/>
  <c r="GX9" i="16"/>
  <c r="HS9" i="16"/>
  <c r="GQ16" i="16"/>
  <c r="GW9" i="16"/>
  <c r="GQ33" i="16"/>
  <c r="GR16" i="16"/>
  <c r="GX11" i="16"/>
  <c r="GV22" i="16"/>
  <c r="HS22" i="16" s="1"/>
  <c r="GV18" i="16"/>
  <c r="HS18" i="16" s="1"/>
  <c r="GV21" i="16"/>
  <c r="HS21" i="16" s="1"/>
  <c r="GV33" i="16"/>
  <c r="HS33" i="16" s="1"/>
  <c r="GV16" i="16"/>
  <c r="HS16" i="16" s="1"/>
  <c r="GV19" i="16"/>
  <c r="HS19" i="16" s="1"/>
  <c r="GV30" i="16"/>
  <c r="HS30" i="16" s="1"/>
  <c r="GV23" i="16"/>
  <c r="GV27" i="16"/>
  <c r="HS27" i="16" s="1"/>
  <c r="GV17" i="16"/>
  <c r="HS17" i="16" s="1"/>
  <c r="GV24" i="16"/>
  <c r="HS24" i="16" s="1"/>
  <c r="GV25" i="16"/>
  <c r="HS25" i="16" s="1"/>
  <c r="GQ24" i="16"/>
  <c r="GR17" i="16"/>
  <c r="GQ17" i="16"/>
  <c r="GR25" i="16"/>
  <c r="GQ25" i="16"/>
  <c r="GR24" i="16"/>
  <c r="GW22" i="16"/>
  <c r="GG29" i="16"/>
  <c r="HD29" i="16" s="1"/>
  <c r="GQ31" i="16"/>
  <c r="GV31" i="16"/>
  <c r="GW31" i="16" s="1"/>
  <c r="GX19" i="16"/>
  <c r="GX18" i="16"/>
  <c r="GR21" i="16"/>
  <c r="GQ30" i="16"/>
  <c r="GR30" i="16"/>
  <c r="GR27" i="16"/>
  <c r="GQ27" i="16"/>
  <c r="GQ19" i="16"/>
  <c r="GR19" i="16"/>
  <c r="GQ23" i="16"/>
  <c r="GR23" i="16"/>
  <c r="GR18" i="16"/>
  <c r="GQ18" i="16"/>
  <c r="GR22" i="16"/>
  <c r="GQ22" i="16"/>
  <c r="GG40" i="16"/>
  <c r="HD40" i="16" s="1"/>
  <c r="GH13" i="16"/>
  <c r="DH28" i="17"/>
  <c r="DG8" i="15"/>
  <c r="FA24" i="21" l="1"/>
  <c r="EX36" i="21"/>
  <c r="FU24" i="21"/>
  <c r="FA33" i="21"/>
  <c r="FX20" i="21"/>
  <c r="GW18" i="16"/>
  <c r="GW19" i="16"/>
  <c r="GX17" i="16"/>
  <c r="GW17" i="16"/>
  <c r="GW24" i="16"/>
  <c r="GX21" i="16"/>
  <c r="GW33" i="16"/>
  <c r="GX25" i="16"/>
  <c r="GW25" i="16"/>
  <c r="GW30" i="16"/>
  <c r="GW21" i="16"/>
  <c r="GX16" i="16"/>
  <c r="GW23" i="16"/>
  <c r="HS23" i="16"/>
  <c r="GX27" i="16"/>
  <c r="GW16" i="16"/>
  <c r="GW27" i="16"/>
  <c r="GX24" i="16"/>
  <c r="GX30" i="16"/>
  <c r="GX33" i="16"/>
  <c r="GX22" i="16"/>
  <c r="GX23" i="16"/>
  <c r="GH40" i="16"/>
  <c r="GH29" i="16"/>
  <c r="GG32" i="16"/>
  <c r="HD32" i="16" s="1"/>
  <c r="GG39" i="16"/>
  <c r="HD39" i="16" s="1"/>
  <c r="DJ21" i="15"/>
  <c r="DJ18" i="15"/>
  <c r="DJ17" i="15"/>
  <c r="DJ16" i="15"/>
  <c r="DJ14" i="15"/>
  <c r="DJ13" i="15"/>
  <c r="DJ12" i="15"/>
  <c r="DJ11" i="15"/>
  <c r="DJ10" i="15"/>
  <c r="DJ9" i="15"/>
  <c r="DJ8" i="15"/>
  <c r="CX11" i="15"/>
  <c r="FX33" i="21" l="1"/>
  <c r="FU36" i="21"/>
  <c r="FA36" i="21"/>
  <c r="FX24" i="21"/>
  <c r="GH32" i="16"/>
  <c r="GH39" i="16"/>
  <c r="GG35" i="16"/>
  <c r="DO45" i="17"/>
  <c r="CI45" i="17"/>
  <c r="CF45" i="17"/>
  <c r="CC45" i="17"/>
  <c r="FX36" i="21" l="1"/>
  <c r="GG36" i="16"/>
  <c r="HD36" i="16" s="1"/>
  <c r="HD35" i="16"/>
  <c r="DO29" i="17"/>
  <c r="DL45" i="17"/>
  <c r="GH36" i="16"/>
  <c r="GH35" i="16"/>
  <c r="DD34" i="17"/>
  <c r="DD29" i="17" l="1"/>
  <c r="DR29" i="17" s="1"/>
  <c r="DR34" i="17"/>
  <c r="DF41" i="17"/>
  <c r="DF42" i="17"/>
  <c r="DF43" i="17"/>
  <c r="DC43" i="17"/>
  <c r="CZ43" i="17"/>
  <c r="CW43" i="17"/>
  <c r="CT43" i="17"/>
  <c r="CQ43" i="17"/>
  <c r="DF61" i="17" l="1"/>
  <c r="DF60" i="17"/>
  <c r="DF59" i="17"/>
  <c r="DF58" i="17"/>
  <c r="DF56" i="17"/>
  <c r="DF54" i="17"/>
  <c r="DF51" i="17"/>
  <c r="DF50" i="17"/>
  <c r="DF49" i="17"/>
  <c r="DF45" i="17"/>
  <c r="DF40" i="17"/>
  <c r="DF39" i="17"/>
  <c r="DF38" i="17"/>
  <c r="DF37" i="17"/>
  <c r="DF36" i="17"/>
  <c r="DF35" i="17"/>
  <c r="DF33" i="17"/>
  <c r="DF32" i="17"/>
  <c r="DF31" i="17"/>
  <c r="DF30" i="17"/>
  <c r="DF26" i="17"/>
  <c r="DF25" i="17"/>
  <c r="DF24" i="17"/>
  <c r="DF22" i="17"/>
  <c r="DF21" i="17"/>
  <c r="DF19" i="17"/>
  <c r="DF18" i="17"/>
  <c r="DF16" i="17"/>
  <c r="DF15" i="17"/>
  <c r="DF13" i="17"/>
  <c r="DF12" i="17"/>
  <c r="DF11" i="17"/>
  <c r="FK9" i="16"/>
  <c r="F28" i="5" l="1"/>
  <c r="GD7" i="16" l="1"/>
  <c r="HA7" i="16" s="1"/>
  <c r="GE7" i="16" l="1"/>
  <c r="GJ7" i="16"/>
  <c r="HG7" i="16" s="1"/>
  <c r="GA14" i="16"/>
  <c r="GB14" i="16" s="1"/>
  <c r="GB9" i="16"/>
  <c r="GB12" i="16"/>
  <c r="GB11" i="16"/>
  <c r="GB8" i="16"/>
  <c r="FJ12" i="16"/>
  <c r="FJ11" i="16"/>
  <c r="FJ9" i="16"/>
  <c r="FJ8" i="16"/>
  <c r="DH15" i="15"/>
  <c r="DH7" i="15"/>
  <c r="DD55" i="17"/>
  <c r="DR55" i="17" s="1"/>
  <c r="DD46" i="17"/>
  <c r="DR46" i="17" s="1"/>
  <c r="DD10" i="17"/>
  <c r="GD10" i="16"/>
  <c r="HA10" i="16" s="1"/>
  <c r="GD15" i="16"/>
  <c r="GD14" i="16"/>
  <c r="HA14" i="16" s="1"/>
  <c r="DH6" i="15" l="1"/>
  <c r="DH5" i="15"/>
  <c r="DV15" i="15"/>
  <c r="DV7" i="15"/>
  <c r="GJ15" i="16"/>
  <c r="HG15" i="16" s="1"/>
  <c r="HA15" i="16"/>
  <c r="DD7" i="17"/>
  <c r="DR7" i="17" s="1"/>
  <c r="DR10" i="17"/>
  <c r="GJ14" i="16"/>
  <c r="HG14" i="16" s="1"/>
  <c r="GE14" i="16"/>
  <c r="DD28" i="17"/>
  <c r="GP7" i="16"/>
  <c r="HM7" i="16" s="1"/>
  <c r="GK7" i="16"/>
  <c r="GJ10" i="16"/>
  <c r="HG10" i="16" s="1"/>
  <c r="GE10" i="16"/>
  <c r="GE15" i="16"/>
  <c r="GD13" i="16"/>
  <c r="HA13" i="16" s="1"/>
  <c r="EU20" i="21" l="1"/>
  <c r="DH54" i="15"/>
  <c r="DI23" i="15"/>
  <c r="DI18" i="15"/>
  <c r="DI13" i="15"/>
  <c r="DI9" i="15"/>
  <c r="DI20" i="15"/>
  <c r="DI14" i="15"/>
  <c r="DI8" i="15"/>
  <c r="DI19" i="15"/>
  <c r="DI12" i="15"/>
  <c r="DI21" i="15"/>
  <c r="DI10" i="15"/>
  <c r="DI17" i="15"/>
  <c r="DI5" i="15"/>
  <c r="DI16" i="15"/>
  <c r="DI24" i="15"/>
  <c r="DI11" i="15"/>
  <c r="DI22" i="15"/>
  <c r="DV5" i="15"/>
  <c r="DI6" i="15"/>
  <c r="DH55" i="15"/>
  <c r="DV6" i="15"/>
  <c r="DI15" i="15"/>
  <c r="DI7" i="15"/>
  <c r="GP15" i="16"/>
  <c r="GV7" i="16"/>
  <c r="GK15" i="16"/>
  <c r="DE43" i="17"/>
  <c r="DR28" i="17"/>
  <c r="GQ7" i="16"/>
  <c r="GP10" i="16"/>
  <c r="HM10" i="16" s="1"/>
  <c r="GK10" i="16"/>
  <c r="GP14" i="16"/>
  <c r="HM14" i="16" s="1"/>
  <c r="GK14" i="16"/>
  <c r="GJ13" i="16"/>
  <c r="HG13" i="16" s="1"/>
  <c r="GE13" i="16"/>
  <c r="DD6" i="17"/>
  <c r="GD29" i="16"/>
  <c r="GD40" i="16"/>
  <c r="HA40" i="16" s="1"/>
  <c r="DI54" i="15" l="1"/>
  <c r="DV54" i="15"/>
  <c r="EU33" i="21"/>
  <c r="EU24" i="21"/>
  <c r="FR20" i="21"/>
  <c r="DI52" i="15"/>
  <c r="DI55" i="15"/>
  <c r="DV55" i="15"/>
  <c r="GW7" i="16"/>
  <c r="HS7" i="16"/>
  <c r="GQ15" i="16"/>
  <c r="HM15" i="16"/>
  <c r="DE20" i="17"/>
  <c r="DR6" i="17"/>
  <c r="GV14" i="16"/>
  <c r="HS14" i="16" s="1"/>
  <c r="GV10" i="16"/>
  <c r="GV15" i="16"/>
  <c r="GJ29" i="16"/>
  <c r="HG29" i="16" s="1"/>
  <c r="HA29" i="16"/>
  <c r="DE14" i="17"/>
  <c r="DE11" i="17"/>
  <c r="DE6" i="17"/>
  <c r="DE9" i="17"/>
  <c r="DE8" i="17"/>
  <c r="DE26" i="17"/>
  <c r="DE16" i="17"/>
  <c r="DE25" i="17"/>
  <c r="DE19" i="17"/>
  <c r="DE15" i="17"/>
  <c r="DE24" i="17"/>
  <c r="DE18" i="17"/>
  <c r="DE13" i="17"/>
  <c r="DE22" i="17"/>
  <c r="DE12" i="17"/>
  <c r="DE21" i="17"/>
  <c r="DE10" i="17"/>
  <c r="DE17" i="17"/>
  <c r="GE40" i="16"/>
  <c r="GQ14" i="16"/>
  <c r="GQ10" i="16"/>
  <c r="GP13" i="16"/>
  <c r="HM13" i="16" s="1"/>
  <c r="GK13" i="16"/>
  <c r="GJ40" i="16"/>
  <c r="HG40" i="16" s="1"/>
  <c r="DE7" i="17"/>
  <c r="GE29" i="16"/>
  <c r="GD32" i="16"/>
  <c r="GD39" i="16"/>
  <c r="HA39" i="16" s="1"/>
  <c r="DC45" i="17"/>
  <c r="EU36" i="21" l="1"/>
  <c r="FR24" i="21"/>
  <c r="FR33" i="21"/>
  <c r="GW14" i="16"/>
  <c r="GW15" i="16"/>
  <c r="HS15" i="16"/>
  <c r="GW10" i="16"/>
  <c r="HS10" i="16"/>
  <c r="GX14" i="16"/>
  <c r="GV13" i="16"/>
  <c r="HS13" i="16" s="1"/>
  <c r="GP29" i="16"/>
  <c r="HM29" i="16" s="1"/>
  <c r="GK29" i="16"/>
  <c r="GJ32" i="16"/>
  <c r="HG32" i="16" s="1"/>
  <c r="HA32" i="16"/>
  <c r="GW13" i="16"/>
  <c r="GE39" i="16"/>
  <c r="GQ13" i="16"/>
  <c r="GP40" i="16"/>
  <c r="HM40" i="16" s="1"/>
  <c r="GK40" i="16"/>
  <c r="GJ39" i="16"/>
  <c r="HG39" i="16" s="1"/>
  <c r="GE32" i="16"/>
  <c r="GD35" i="16"/>
  <c r="HA35" i="16" s="1"/>
  <c r="FR36" i="21" l="1"/>
  <c r="GQ29" i="16"/>
  <c r="GV40" i="16"/>
  <c r="HS40" i="16" s="1"/>
  <c r="GK32" i="16"/>
  <c r="GV29" i="16"/>
  <c r="GP32" i="16"/>
  <c r="HM32" i="16" s="1"/>
  <c r="GW40" i="16"/>
  <c r="GV39" i="16"/>
  <c r="HS39" i="16" s="1"/>
  <c r="GD36" i="16"/>
  <c r="GJ35" i="16"/>
  <c r="HG35" i="16" s="1"/>
  <c r="GK39" i="16"/>
  <c r="GQ40" i="16"/>
  <c r="GP39" i="16"/>
  <c r="HM39" i="16" s="1"/>
  <c r="GE35" i="16"/>
  <c r="GW29" i="16" l="1"/>
  <c r="HS29" i="16"/>
  <c r="GV32" i="16"/>
  <c r="GQ32" i="16"/>
  <c r="GJ36" i="16"/>
  <c r="HA36" i="16"/>
  <c r="GW39" i="16"/>
  <c r="GQ39" i="16"/>
  <c r="GP35" i="16"/>
  <c r="HM35" i="16" s="1"/>
  <c r="GK35" i="16"/>
  <c r="GE36" i="16"/>
  <c r="DG21" i="15"/>
  <c r="DG19" i="15"/>
  <c r="DG18" i="15"/>
  <c r="DG17" i="15"/>
  <c r="DG16" i="15"/>
  <c r="DG14" i="15"/>
  <c r="DG13" i="15"/>
  <c r="DG12" i="15"/>
  <c r="DG11" i="15"/>
  <c r="DG10" i="15"/>
  <c r="DG9" i="15"/>
  <c r="DE7" i="15"/>
  <c r="DE6" i="15" l="1"/>
  <c r="DE5" i="15"/>
  <c r="DS7" i="15"/>
  <c r="GW32" i="16"/>
  <c r="HS32" i="16"/>
  <c r="GV35" i="16"/>
  <c r="GP36" i="16"/>
  <c r="HM36" i="16" s="1"/>
  <c r="HG36" i="16"/>
  <c r="GK36" i="16"/>
  <c r="GQ35" i="16"/>
  <c r="EO20" i="21" l="1"/>
  <c r="DE54" i="15"/>
  <c r="DF21" i="15"/>
  <c r="DF17" i="15"/>
  <c r="DF12" i="15"/>
  <c r="DF8" i="15"/>
  <c r="DF19" i="15"/>
  <c r="DF13" i="15"/>
  <c r="DF24" i="15"/>
  <c r="DF18" i="15"/>
  <c r="DF11" i="15"/>
  <c r="DF5" i="15"/>
  <c r="DF14" i="15"/>
  <c r="DF23" i="15"/>
  <c r="DF10" i="15"/>
  <c r="DF20" i="15"/>
  <c r="DF9" i="15"/>
  <c r="DF16" i="15"/>
  <c r="DF22" i="15"/>
  <c r="DF15" i="15"/>
  <c r="DS5" i="15"/>
  <c r="DF6" i="15"/>
  <c r="DE55" i="15"/>
  <c r="DS6" i="15"/>
  <c r="DF7" i="15"/>
  <c r="GW35" i="16"/>
  <c r="HS35" i="16"/>
  <c r="GV36" i="16"/>
  <c r="HS36" i="16" s="1"/>
  <c r="GQ36" i="16"/>
  <c r="DC60" i="17"/>
  <c r="DC59" i="17"/>
  <c r="DC58" i="17"/>
  <c r="DC56" i="17"/>
  <c r="DC54" i="17"/>
  <c r="DC51" i="17"/>
  <c r="DC50" i="17"/>
  <c r="DC49" i="17"/>
  <c r="DC42" i="17"/>
  <c r="DC41" i="17"/>
  <c r="DC40" i="17"/>
  <c r="DC39" i="17"/>
  <c r="DC38" i="17"/>
  <c r="DC37" i="17"/>
  <c r="DC36" i="17"/>
  <c r="DC35" i="17"/>
  <c r="DC33" i="17"/>
  <c r="DC32" i="17"/>
  <c r="DC31" i="17"/>
  <c r="DC30" i="17"/>
  <c r="DC26" i="17"/>
  <c r="DC25" i="17"/>
  <c r="DC24" i="17"/>
  <c r="DC22" i="17"/>
  <c r="DC21" i="17"/>
  <c r="DC19" i="17"/>
  <c r="DC18" i="17"/>
  <c r="DC16" i="17"/>
  <c r="DC15" i="17"/>
  <c r="DC13" i="17"/>
  <c r="DC12" i="17"/>
  <c r="DC11" i="17"/>
  <c r="DC9" i="17"/>
  <c r="DC8" i="17"/>
  <c r="DF54" i="15" l="1"/>
  <c r="DS54" i="15"/>
  <c r="ER20" i="21"/>
  <c r="EO33" i="21"/>
  <c r="EO24" i="21"/>
  <c r="FL20" i="21"/>
  <c r="DF52" i="15"/>
  <c r="DF55" i="15"/>
  <c r="DS55" i="15"/>
  <c r="GW36" i="16"/>
  <c r="FF15" i="16"/>
  <c r="FX15" i="16"/>
  <c r="GA15" i="16"/>
  <c r="GX15" i="16" s="1"/>
  <c r="EO36" i="21" l="1"/>
  <c r="FL36" i="21" s="1"/>
  <c r="ER24" i="21"/>
  <c r="FL24" i="21"/>
  <c r="FL33" i="21"/>
  <c r="ER33" i="21"/>
  <c r="FO20" i="21"/>
  <c r="GU15" i="16"/>
  <c r="FY15" i="16"/>
  <c r="FZ30" i="16"/>
  <c r="FZ27" i="16"/>
  <c r="FZ25" i="16"/>
  <c r="FZ24" i="16"/>
  <c r="FZ23" i="16"/>
  <c r="FZ22" i="16"/>
  <c r="FZ21" i="16"/>
  <c r="FZ20" i="16"/>
  <c r="FZ19" i="16"/>
  <c r="FZ18" i="16"/>
  <c r="FZ17" i="16"/>
  <c r="FZ16" i="16"/>
  <c r="FZ12" i="16"/>
  <c r="FZ11" i="16"/>
  <c r="FZ9" i="16"/>
  <c r="FZ8" i="16"/>
  <c r="GC30" i="16"/>
  <c r="GC27" i="16"/>
  <c r="GC25" i="16"/>
  <c r="GC24" i="16"/>
  <c r="GC23" i="16"/>
  <c r="GC22" i="16"/>
  <c r="GC21" i="16"/>
  <c r="GC20" i="16"/>
  <c r="GC19" i="16"/>
  <c r="GC18" i="16"/>
  <c r="GC17" i="16"/>
  <c r="GC16" i="16"/>
  <c r="FZ34" i="16"/>
  <c r="FZ33" i="16"/>
  <c r="FY34" i="16"/>
  <c r="FY33" i="16"/>
  <c r="FY31" i="16"/>
  <c r="FY30" i="16"/>
  <c r="FY28" i="16"/>
  <c r="FY27" i="16"/>
  <c r="FY26" i="16"/>
  <c r="FY25" i="16"/>
  <c r="FY24" i="16"/>
  <c r="FY23" i="16"/>
  <c r="FY22" i="16"/>
  <c r="FY21" i="16"/>
  <c r="FY20" i="16"/>
  <c r="FY19" i="16"/>
  <c r="FY18" i="16"/>
  <c r="FY17" i="16"/>
  <c r="FY16" i="16"/>
  <c r="FY9" i="16"/>
  <c r="FY11" i="16"/>
  <c r="FY12" i="16"/>
  <c r="FY8" i="16"/>
  <c r="FX14" i="16"/>
  <c r="GU14" i="16" s="1"/>
  <c r="FX10" i="16"/>
  <c r="GU10" i="16" s="1"/>
  <c r="FX7" i="16"/>
  <c r="FO33" i="21" l="1"/>
  <c r="ER36" i="21"/>
  <c r="FO24" i="21"/>
  <c r="FY10" i="16"/>
  <c r="FX13" i="16"/>
  <c r="FY13" i="16" s="1"/>
  <c r="GU7" i="16"/>
  <c r="FY7" i="16"/>
  <c r="FY14" i="16"/>
  <c r="FO36" i="21" l="1"/>
  <c r="FX40" i="16"/>
  <c r="GU13" i="16"/>
  <c r="FX29" i="16"/>
  <c r="GU29" i="16" s="1"/>
  <c r="FY29" i="16" l="1"/>
  <c r="GU40" i="16"/>
  <c r="FX39" i="16"/>
  <c r="GU39" i="16" s="1"/>
  <c r="FX32" i="16"/>
  <c r="FX35" i="16" l="1"/>
  <c r="GU32" i="16"/>
  <c r="FY32" i="16"/>
  <c r="FX36" i="16" l="1"/>
  <c r="GU35" i="16"/>
  <c r="FY35" i="16"/>
  <c r="GU36" i="16" l="1"/>
  <c r="FY36" i="16"/>
  <c r="FC14" i="16"/>
  <c r="FZ14" i="16" s="1"/>
  <c r="FC10" i="16"/>
  <c r="FZ10" i="16" s="1"/>
  <c r="GC34" i="16"/>
  <c r="GC33" i="16"/>
  <c r="GB34" i="16"/>
  <c r="GB33" i="16"/>
  <c r="GB31" i="16"/>
  <c r="GB30" i="16"/>
  <c r="GB16" i="16"/>
  <c r="GB17" i="16"/>
  <c r="GB18" i="16"/>
  <c r="GB19" i="16"/>
  <c r="GB20" i="16"/>
  <c r="GB21" i="16"/>
  <c r="GB22" i="16"/>
  <c r="GB23" i="16"/>
  <c r="GB24" i="16"/>
  <c r="GB25" i="16"/>
  <c r="GB26" i="16"/>
  <c r="GB27" i="16"/>
  <c r="GB28" i="16"/>
  <c r="FR15" i="16"/>
  <c r="GO15" i="16" s="1"/>
  <c r="GA10" i="16"/>
  <c r="GX10" i="16" s="1"/>
  <c r="GA7" i="16"/>
  <c r="GX7" i="16" s="1"/>
  <c r="FR7" i="16"/>
  <c r="GO7" i="16" s="1"/>
  <c r="GB10" i="16" l="1"/>
  <c r="GA13" i="16"/>
  <c r="GX13" i="16" s="1"/>
  <c r="GB7" i="16"/>
  <c r="GB15" i="16"/>
  <c r="GC15" i="16"/>
  <c r="DA55" i="17"/>
  <c r="DO55" i="17" s="1"/>
  <c r="DA46" i="17"/>
  <c r="DO46" i="17" s="1"/>
  <c r="DA17" i="17"/>
  <c r="DO17" i="17" s="1"/>
  <c r="DA10" i="17"/>
  <c r="GA29" i="16" l="1"/>
  <c r="GX29" i="16" s="1"/>
  <c r="DO10" i="17"/>
  <c r="DA7" i="17"/>
  <c r="DO7" i="17" s="1"/>
  <c r="GB13" i="16"/>
  <c r="GA40" i="16"/>
  <c r="GX40" i="16" s="1"/>
  <c r="DD21" i="15"/>
  <c r="DD19" i="15"/>
  <c r="DD12" i="15"/>
  <c r="GB29" i="16" l="1"/>
  <c r="GA32" i="16"/>
  <c r="GX32" i="16" s="1"/>
  <c r="GB40" i="16"/>
  <c r="GA39" i="16"/>
  <c r="GX39" i="16" s="1"/>
  <c r="DA28" i="17"/>
  <c r="DA68" i="17" s="1"/>
  <c r="DA6" i="17"/>
  <c r="FY40" i="16"/>
  <c r="CZ21" i="17"/>
  <c r="CZ32" i="17"/>
  <c r="CZ59" i="17"/>
  <c r="FR14" i="16"/>
  <c r="GO14" i="16" s="1"/>
  <c r="DB44" i="17" l="1"/>
  <c r="GA35" i="16"/>
  <c r="GX35" i="16" s="1"/>
  <c r="GB32" i="16"/>
  <c r="DB57" i="17"/>
  <c r="GA36" i="16"/>
  <c r="DB14" i="17"/>
  <c r="DB20" i="17"/>
  <c r="DO28" i="17"/>
  <c r="DO68" i="17" s="1"/>
  <c r="DB47" i="17"/>
  <c r="DO6" i="17"/>
  <c r="DB15" i="17"/>
  <c r="DB6" i="17"/>
  <c r="DB25" i="17"/>
  <c r="DB19" i="17"/>
  <c r="DB18" i="17"/>
  <c r="DB9" i="17"/>
  <c r="DB22" i="17"/>
  <c r="DB12" i="17"/>
  <c r="DB8" i="17"/>
  <c r="DB26" i="17"/>
  <c r="DB21" i="17"/>
  <c r="DB16" i="17"/>
  <c r="DB11" i="17"/>
  <c r="DB24" i="17"/>
  <c r="DB13" i="17"/>
  <c r="DB10" i="17"/>
  <c r="DB17" i="17"/>
  <c r="GB39" i="16"/>
  <c r="DB7" i="17"/>
  <c r="DB43" i="17"/>
  <c r="DB60" i="17"/>
  <c r="DB55" i="17"/>
  <c r="DB68" i="17" s="1"/>
  <c r="DB46" i="17"/>
  <c r="DB40" i="17"/>
  <c r="DB36" i="17"/>
  <c r="DB32" i="17"/>
  <c r="DB28" i="17"/>
  <c r="DB58" i="17"/>
  <c r="DB49" i="17"/>
  <c r="DB38" i="17"/>
  <c r="DB30" i="17"/>
  <c r="DB56" i="17"/>
  <c r="DB37" i="17"/>
  <c r="DB29" i="17"/>
  <c r="DB59" i="17"/>
  <c r="DB54" i="17"/>
  <c r="DB48" i="17"/>
  <c r="DB45" i="17"/>
  <c r="DB39" i="17"/>
  <c r="DB35" i="17"/>
  <c r="DB31" i="17"/>
  <c r="DB51" i="17"/>
  <c r="DB42" i="17"/>
  <c r="DB34" i="17"/>
  <c r="DB65" i="17" s="1"/>
  <c r="DB66" i="17" s="1"/>
  <c r="DB61" i="17"/>
  <c r="DB50" i="17"/>
  <c r="DB41" i="17"/>
  <c r="DB33" i="17"/>
  <c r="GB35" i="16"/>
  <c r="FY39" i="16"/>
  <c r="DB7" i="15"/>
  <c r="DB15" i="15"/>
  <c r="DB6" i="15" l="1"/>
  <c r="DB5" i="15"/>
  <c r="GB36" i="16"/>
  <c r="GX36" i="16"/>
  <c r="DP15" i="15"/>
  <c r="DP7" i="15"/>
  <c r="FR10" i="16"/>
  <c r="GO10" i="16" s="1"/>
  <c r="EI20" i="21" l="1"/>
  <c r="DB54" i="15"/>
  <c r="DC20" i="15"/>
  <c r="DC16" i="15"/>
  <c r="DC11" i="15"/>
  <c r="DC24" i="15"/>
  <c r="DC18" i="15"/>
  <c r="DC12" i="15"/>
  <c r="DC5" i="15"/>
  <c r="DC23" i="15"/>
  <c r="DC17" i="15"/>
  <c r="DC10" i="15"/>
  <c r="DC19" i="15"/>
  <c r="DC8" i="15"/>
  <c r="DC14" i="15"/>
  <c r="DC13" i="15"/>
  <c r="DC21" i="15"/>
  <c r="DC9" i="15"/>
  <c r="DC22" i="15"/>
  <c r="DP5" i="15"/>
  <c r="DC6" i="15"/>
  <c r="DB55" i="15"/>
  <c r="DP6" i="15"/>
  <c r="DC7" i="15"/>
  <c r="DC15" i="15"/>
  <c r="ET8" i="16"/>
  <c r="CX34" i="17"/>
  <c r="CX29" i="17" s="1"/>
  <c r="EL20" i="21" l="1"/>
  <c r="EI33" i="21"/>
  <c r="EI24" i="21"/>
  <c r="FF20" i="21"/>
  <c r="DC54" i="15"/>
  <c r="DP54" i="15"/>
  <c r="EU5" i="16"/>
  <c r="EU6" i="16"/>
  <c r="DC52" i="15"/>
  <c r="DC55" i="15"/>
  <c r="DP55" i="15"/>
  <c r="DL34" i="17"/>
  <c r="EL33" i="21" l="1"/>
  <c r="FI20" i="21"/>
  <c r="EL24" i="21"/>
  <c r="EI36" i="21"/>
  <c r="FF24" i="21"/>
  <c r="FF33" i="21"/>
  <c r="EU4" i="16"/>
  <c r="DL29" i="17"/>
  <c r="FL15" i="16"/>
  <c r="GI15" i="16" s="1"/>
  <c r="FL14" i="16"/>
  <c r="GI14" i="16" s="1"/>
  <c r="EW14" i="16"/>
  <c r="FI33" i="21" l="1"/>
  <c r="EL36" i="21"/>
  <c r="FI24" i="21"/>
  <c r="FF36" i="21"/>
  <c r="FS8" i="16"/>
  <c r="FR13" i="16"/>
  <c r="GO13" i="16" s="1"/>
  <c r="FI36" i="21" l="1"/>
  <c r="FR29" i="16"/>
  <c r="GO29" i="16" s="1"/>
  <c r="FR40" i="16"/>
  <c r="BL15" i="4"/>
  <c r="FR39" i="16" l="1"/>
  <c r="GO39" i="16" s="1"/>
  <c r="GO40" i="16"/>
  <c r="FR32" i="16"/>
  <c r="GO32" i="16" s="1"/>
  <c r="FO8" i="16"/>
  <c r="FS40" i="16"/>
  <c r="GL8" i="16" l="1"/>
  <c r="FP4" i="16"/>
  <c r="FP5" i="16"/>
  <c r="FP6" i="16"/>
  <c r="FS39" i="16"/>
  <c r="FR35" i="16"/>
  <c r="DD8" i="15"/>
  <c r="DD18" i="15"/>
  <c r="DD17" i="15"/>
  <c r="DD16" i="15"/>
  <c r="DD14" i="15"/>
  <c r="DD13" i="15"/>
  <c r="DD11" i="15"/>
  <c r="DD10" i="15"/>
  <c r="DD9" i="15"/>
  <c r="GO35" i="16" l="1"/>
  <c r="FR36" i="16"/>
  <c r="GO36" i="16" s="1"/>
  <c r="FT12" i="16"/>
  <c r="FT11" i="16"/>
  <c r="FT9" i="16"/>
  <c r="FT8" i="16"/>
  <c r="FS28" i="16"/>
  <c r="FS27" i="16"/>
  <c r="FS26" i="16"/>
  <c r="FS25" i="16"/>
  <c r="FS24" i="16"/>
  <c r="FS23" i="16"/>
  <c r="FS22" i="16"/>
  <c r="FS21" i="16"/>
  <c r="FS20" i="16"/>
  <c r="FS19" i="16"/>
  <c r="FS18" i="16"/>
  <c r="FS17" i="16"/>
  <c r="FS16" i="16"/>
  <c r="FS12" i="16"/>
  <c r="FS11" i="16"/>
  <c r="FS34" i="16"/>
  <c r="FS33" i="16"/>
  <c r="FS31" i="16"/>
  <c r="FS30" i="16"/>
  <c r="FS9" i="16"/>
  <c r="FP8" i="16"/>
  <c r="FT33" i="16"/>
  <c r="FT30" i="16"/>
  <c r="FT27" i="16"/>
  <c r="FT25" i="16"/>
  <c r="FT24" i="16"/>
  <c r="FT23" i="16"/>
  <c r="FT22" i="16"/>
  <c r="FT21" i="16"/>
  <c r="FT20" i="16"/>
  <c r="FT19" i="16"/>
  <c r="FT18" i="16"/>
  <c r="FT17" i="16"/>
  <c r="FT16" i="16"/>
  <c r="FS15" i="16"/>
  <c r="CZ61" i="17"/>
  <c r="CZ60" i="17"/>
  <c r="CZ58" i="17"/>
  <c r="CZ56" i="17"/>
  <c r="CX55" i="17"/>
  <c r="CZ54" i="17"/>
  <c r="CZ51" i="17"/>
  <c r="CZ50" i="17"/>
  <c r="CZ49" i="17"/>
  <c r="CX46" i="17"/>
  <c r="CZ45" i="17"/>
  <c r="CZ42" i="17"/>
  <c r="CZ41" i="17"/>
  <c r="CZ40" i="17"/>
  <c r="CZ39" i="17"/>
  <c r="CZ38" i="17"/>
  <c r="CZ37" i="17"/>
  <c r="CZ36" i="17"/>
  <c r="CZ35" i="17"/>
  <c r="CZ33" i="17"/>
  <c r="CZ31" i="17"/>
  <c r="CZ30" i="17"/>
  <c r="CZ26" i="17"/>
  <c r="CZ25" i="17"/>
  <c r="CZ24" i="17"/>
  <c r="CZ22" i="17"/>
  <c r="CZ19" i="17"/>
  <c r="CZ18" i="17"/>
  <c r="CX17" i="17"/>
  <c r="CZ16" i="17"/>
  <c r="CZ13" i="17"/>
  <c r="CZ11" i="17"/>
  <c r="CX10" i="17"/>
  <c r="CX7" i="17" s="1"/>
  <c r="CZ9" i="17"/>
  <c r="CZ8" i="17"/>
  <c r="FO27" i="16"/>
  <c r="GL27" i="16" s="1"/>
  <c r="DL10" i="17" l="1"/>
  <c r="DL55" i="17"/>
  <c r="DL17" i="17"/>
  <c r="DL46" i="17"/>
  <c r="FV33" i="16"/>
  <c r="FS10" i="16"/>
  <c r="FV25" i="16"/>
  <c r="FV16" i="16"/>
  <c r="FV28" i="16"/>
  <c r="FS14" i="16"/>
  <c r="FV9" i="16"/>
  <c r="FV17" i="16"/>
  <c r="FV27" i="16"/>
  <c r="FV23" i="16"/>
  <c r="FV31" i="16"/>
  <c r="FV11" i="16"/>
  <c r="FV19" i="16"/>
  <c r="FV21" i="16"/>
  <c r="FV34" i="16"/>
  <c r="FV12" i="16"/>
  <c r="FV20" i="16"/>
  <c r="FV24" i="16"/>
  <c r="FV30" i="16"/>
  <c r="FS7" i="16"/>
  <c r="FV18" i="16"/>
  <c r="FV26" i="16"/>
  <c r="FV22" i="16"/>
  <c r="ET27" i="16"/>
  <c r="DA8" i="15"/>
  <c r="DA21" i="15"/>
  <c r="DL7" i="17" l="1"/>
  <c r="FS13" i="16"/>
  <c r="CX28" i="17"/>
  <c r="CX6" i="17"/>
  <c r="CW22" i="17"/>
  <c r="CW13" i="17"/>
  <c r="FN30" i="16"/>
  <c r="CY44" i="17" l="1"/>
  <c r="CX68" i="17"/>
  <c r="CY57" i="17"/>
  <c r="CY15" i="17"/>
  <c r="CY20" i="17"/>
  <c r="CY14" i="17"/>
  <c r="CY47" i="17"/>
  <c r="DL6" i="17"/>
  <c r="CY7" i="17"/>
  <c r="DL28" i="17"/>
  <c r="DL68" i="17" s="1"/>
  <c r="CY61" i="17"/>
  <c r="CY56" i="17"/>
  <c r="CY50" i="17"/>
  <c r="CY41" i="17"/>
  <c r="CY37" i="17"/>
  <c r="CY33" i="17"/>
  <c r="CY60" i="17"/>
  <c r="CY36" i="17"/>
  <c r="CY28" i="17"/>
  <c r="CY59" i="17"/>
  <c r="CY54" i="17"/>
  <c r="CY49" i="17"/>
  <c r="CY43" i="17"/>
  <c r="CY39" i="17"/>
  <c r="CY35" i="17"/>
  <c r="CY31" i="17"/>
  <c r="CY58" i="17"/>
  <c r="CY51" i="17"/>
  <c r="CY42" i="17"/>
  <c r="CY38" i="17"/>
  <c r="CY30" i="17"/>
  <c r="CY40" i="17"/>
  <c r="CY32" i="17"/>
  <c r="CY45" i="17"/>
  <c r="CY34" i="17"/>
  <c r="CY65" i="17" s="1"/>
  <c r="CY66" i="17" s="1"/>
  <c r="CY29" i="17"/>
  <c r="CY55" i="17"/>
  <c r="CY68" i="17" s="1"/>
  <c r="CY46" i="17"/>
  <c r="CY24" i="17"/>
  <c r="CY18" i="17"/>
  <c r="CY26" i="17"/>
  <c r="CY21" i="17"/>
  <c r="CY25" i="17"/>
  <c r="CY19" i="17"/>
  <c r="CY22" i="17"/>
  <c r="CY11" i="17"/>
  <c r="CY9" i="17"/>
  <c r="CY8" i="17"/>
  <c r="CY6" i="17"/>
  <c r="CY10" i="17"/>
  <c r="CY17" i="17"/>
  <c r="CY13" i="17"/>
  <c r="CY16" i="17"/>
  <c r="CY12" i="17"/>
  <c r="FS29" i="16"/>
  <c r="FO9" i="16"/>
  <c r="FO12" i="16"/>
  <c r="FO11" i="16"/>
  <c r="FO16" i="16"/>
  <c r="GL16" i="16" s="1"/>
  <c r="FO17" i="16"/>
  <c r="GL17" i="16" s="1"/>
  <c r="FO18" i="16"/>
  <c r="GL18" i="16" s="1"/>
  <c r="FO19" i="16"/>
  <c r="GL19" i="16" s="1"/>
  <c r="FO21" i="16"/>
  <c r="GL21" i="16" s="1"/>
  <c r="FO22" i="16"/>
  <c r="GL22" i="16" s="1"/>
  <c r="FO23" i="16"/>
  <c r="GL23" i="16" s="1"/>
  <c r="FO24" i="16"/>
  <c r="GL24" i="16" s="1"/>
  <c r="FO25" i="16"/>
  <c r="GL25" i="16" s="1"/>
  <c r="FO30" i="16"/>
  <c r="GL30" i="16" s="1"/>
  <c r="FO31" i="16"/>
  <c r="FO33" i="16"/>
  <c r="GL33" i="16" s="1"/>
  <c r="FO34" i="16"/>
  <c r="CW61" i="17"/>
  <c r="CW60" i="17"/>
  <c r="CW59" i="17"/>
  <c r="CW58" i="17"/>
  <c r="CW56" i="17"/>
  <c r="CU55" i="17"/>
  <c r="DI55" i="17" s="1"/>
  <c r="CW54" i="17"/>
  <c r="CW51" i="17"/>
  <c r="CW50" i="17"/>
  <c r="CW49" i="17"/>
  <c r="CU46" i="17"/>
  <c r="DI46" i="17" s="1"/>
  <c r="CW45" i="17"/>
  <c r="CW42" i="17"/>
  <c r="CW41" i="17"/>
  <c r="CW40" i="17"/>
  <c r="CW39" i="17"/>
  <c r="CW38" i="17"/>
  <c r="CW36" i="17"/>
  <c r="CW35" i="17"/>
  <c r="CU34" i="17"/>
  <c r="CU29" i="17" s="1"/>
  <c r="CW33" i="17"/>
  <c r="CW32" i="17"/>
  <c r="CW31" i="17"/>
  <c r="CW30" i="17"/>
  <c r="CW26" i="17"/>
  <c r="CW25" i="17"/>
  <c r="CW24" i="17"/>
  <c r="CW21" i="17"/>
  <c r="CW19" i="17"/>
  <c r="CW18" i="17"/>
  <c r="CU17" i="17"/>
  <c r="DI17" i="17" s="1"/>
  <c r="CW16" i="17"/>
  <c r="CW11" i="17"/>
  <c r="CU10" i="17"/>
  <c r="CW9" i="17"/>
  <c r="CW8" i="17"/>
  <c r="DI10" i="17" l="1"/>
  <c r="CU7" i="17"/>
  <c r="DI7" i="17" s="1"/>
  <c r="FP11" i="16"/>
  <c r="GL11" i="16"/>
  <c r="DI34" i="17"/>
  <c r="DI29" i="17"/>
  <c r="FP12" i="16"/>
  <c r="GL12" i="16"/>
  <c r="FP9" i="16"/>
  <c r="GL9" i="16"/>
  <c r="FS32" i="16"/>
  <c r="FS35" i="16" l="1"/>
  <c r="CU6" i="17"/>
  <c r="CV15" i="17" s="1"/>
  <c r="CU28" i="17"/>
  <c r="CV44" i="17" l="1"/>
  <c r="CU68" i="17"/>
  <c r="CV57" i="17"/>
  <c r="CV20" i="17"/>
  <c r="CV14" i="17"/>
  <c r="DI6" i="17"/>
  <c r="CV47" i="17"/>
  <c r="CV43" i="17"/>
  <c r="DI28" i="17"/>
  <c r="DI68" i="17" s="1"/>
  <c r="CV6" i="17"/>
  <c r="FS36" i="16"/>
  <c r="CV60" i="17"/>
  <c r="CV49" i="17"/>
  <c r="CV54" i="17"/>
  <c r="CV32" i="17"/>
  <c r="CV36" i="17"/>
  <c r="CV40" i="17"/>
  <c r="CV30" i="17"/>
  <c r="CV35" i="17"/>
  <c r="CV61" i="17"/>
  <c r="CV33" i="17"/>
  <c r="CV37" i="17"/>
  <c r="CV41" i="17"/>
  <c r="CV28" i="17"/>
  <c r="CV59" i="17"/>
  <c r="CV31" i="17"/>
  <c r="CV45" i="17"/>
  <c r="CV58" i="17"/>
  <c r="CV56" i="17"/>
  <c r="CV50" i="17"/>
  <c r="CV38" i="17"/>
  <c r="CV42" i="17"/>
  <c r="CV51" i="17"/>
  <c r="CV39" i="17"/>
  <c r="CV46" i="17"/>
  <c r="CV55" i="17"/>
  <c r="CV68" i="17" s="1"/>
  <c r="CV34" i="17"/>
  <c r="CV65" i="17" s="1"/>
  <c r="CV66" i="17" s="1"/>
  <c r="CV21" i="17"/>
  <c r="CV26" i="17"/>
  <c r="CV25" i="17"/>
  <c r="CV22" i="17"/>
  <c r="CV18" i="17"/>
  <c r="CV11" i="17"/>
  <c r="CV16" i="17"/>
  <c r="CV9" i="17"/>
  <c r="CV24" i="17"/>
  <c r="CV12" i="17"/>
  <c r="CV8" i="17"/>
  <c r="CV19" i="17"/>
  <c r="CV13" i="17"/>
  <c r="CV17" i="17"/>
  <c r="CV10" i="17"/>
  <c r="CV7" i="17"/>
  <c r="CV29" i="17"/>
  <c r="DA19" i="15" l="1"/>
  <c r="DA18" i="15"/>
  <c r="DA17" i="15"/>
  <c r="DA16" i="15"/>
  <c r="CY15" i="15"/>
  <c r="DA14" i="15"/>
  <c r="DA13" i="15"/>
  <c r="DA12" i="15"/>
  <c r="DA11" i="15"/>
  <c r="DA10" i="15"/>
  <c r="DA9" i="15"/>
  <c r="CY7" i="15"/>
  <c r="FM8" i="16"/>
  <c r="FM9" i="16"/>
  <c r="FM11" i="16"/>
  <c r="FM12" i="16"/>
  <c r="FM16" i="16"/>
  <c r="FM17" i="16"/>
  <c r="FM18" i="16"/>
  <c r="FM19" i="16"/>
  <c r="FM20" i="16"/>
  <c r="FM21" i="16"/>
  <c r="FM22" i="16"/>
  <c r="FM23" i="16"/>
  <c r="FM24" i="16"/>
  <c r="FM25" i="16"/>
  <c r="FM27" i="16"/>
  <c r="FM30" i="16"/>
  <c r="FM33" i="16"/>
  <c r="FM34" i="16"/>
  <c r="FN33" i="16"/>
  <c r="FN27" i="16"/>
  <c r="FN25" i="16"/>
  <c r="FN24" i="16"/>
  <c r="FN23" i="16"/>
  <c r="FN22" i="16"/>
  <c r="FN21" i="16"/>
  <c r="FN20" i="16"/>
  <c r="FN19" i="16"/>
  <c r="FN18" i="16"/>
  <c r="FN17" i="16"/>
  <c r="FN16" i="16"/>
  <c r="FN12" i="16"/>
  <c r="FN11" i="16"/>
  <c r="FL10" i="16"/>
  <c r="GI10" i="16" s="1"/>
  <c r="FN9" i="16"/>
  <c r="FN8" i="16"/>
  <c r="FL7" i="16"/>
  <c r="GI7" i="16" s="1"/>
  <c r="CY6" i="15" l="1"/>
  <c r="CY5" i="15"/>
  <c r="DM7" i="15"/>
  <c r="DM15" i="15"/>
  <c r="FM15" i="16"/>
  <c r="FM7" i="16"/>
  <c r="FM10" i="16"/>
  <c r="FM14" i="16"/>
  <c r="FP33" i="16"/>
  <c r="FP31" i="16"/>
  <c r="FP25" i="16"/>
  <c r="FP23" i="16"/>
  <c r="FP21" i="16"/>
  <c r="FP19" i="16"/>
  <c r="FP17" i="16"/>
  <c r="FP34" i="16"/>
  <c r="FP30" i="16"/>
  <c r="FP27" i="16"/>
  <c r="FP24" i="16"/>
  <c r="FP22" i="16"/>
  <c r="FP20" i="16"/>
  <c r="FP18" i="16"/>
  <c r="FP16" i="16"/>
  <c r="FQ21" i="16"/>
  <c r="FL13" i="16"/>
  <c r="FJ17" i="16"/>
  <c r="CZ15" i="15" l="1"/>
  <c r="EC20" i="21"/>
  <c r="CY54" i="15"/>
  <c r="CZ7" i="15"/>
  <c r="CZ24" i="15"/>
  <c r="CZ19" i="15"/>
  <c r="CZ14" i="15"/>
  <c r="CZ10" i="15"/>
  <c r="CZ5" i="15"/>
  <c r="CZ23" i="15"/>
  <c r="CZ17" i="15"/>
  <c r="CZ11" i="15"/>
  <c r="CZ21" i="15"/>
  <c r="CZ16" i="15"/>
  <c r="CZ9" i="15"/>
  <c r="CZ12" i="15"/>
  <c r="CZ20" i="15"/>
  <c r="CZ8" i="15"/>
  <c r="CZ18" i="15"/>
  <c r="CZ13" i="15"/>
  <c r="CZ22" i="15"/>
  <c r="DM5" i="15"/>
  <c r="CZ6" i="15"/>
  <c r="CY55" i="15"/>
  <c r="DM6" i="15"/>
  <c r="FL29" i="16"/>
  <c r="GI13" i="16"/>
  <c r="FM13" i="16"/>
  <c r="FL40" i="16"/>
  <c r="CZ54" i="15" l="1"/>
  <c r="DM54" i="15"/>
  <c r="EF20" i="21"/>
  <c r="EC33" i="21"/>
  <c r="EC24" i="21"/>
  <c r="EZ20" i="21"/>
  <c r="DM55" i="15"/>
  <c r="CZ55" i="15"/>
  <c r="CZ52" i="15"/>
  <c r="FL39" i="16"/>
  <c r="GI39" i="16" s="1"/>
  <c r="GI40" i="16"/>
  <c r="FL32" i="16"/>
  <c r="GI32" i="16" s="1"/>
  <c r="GI29" i="16"/>
  <c r="FM29" i="16"/>
  <c r="FM40" i="16"/>
  <c r="N8" i="17"/>
  <c r="Q8" i="17"/>
  <c r="T8" i="17"/>
  <c r="W8" i="17"/>
  <c r="Z8" i="17"/>
  <c r="AC8" i="17"/>
  <c r="AF8" i="17"/>
  <c r="AI8" i="17"/>
  <c r="AL8" i="17"/>
  <c r="AO8" i="17"/>
  <c r="AR8" i="17"/>
  <c r="AU8" i="17"/>
  <c r="AX8" i="17"/>
  <c r="BA8" i="17"/>
  <c r="BD8" i="17"/>
  <c r="BG8" i="17"/>
  <c r="BJ8" i="17"/>
  <c r="BM8" i="17"/>
  <c r="BP8" i="17"/>
  <c r="BS8" i="17"/>
  <c r="BV8" i="17"/>
  <c r="BY8" i="17"/>
  <c r="CB8" i="17"/>
  <c r="N9" i="17"/>
  <c r="Q9" i="17"/>
  <c r="T9" i="17"/>
  <c r="W9" i="17"/>
  <c r="Z9" i="17"/>
  <c r="AC9" i="17"/>
  <c r="AF9" i="17"/>
  <c r="AI9" i="17"/>
  <c r="AL9" i="17"/>
  <c r="AO9" i="17"/>
  <c r="AR9" i="17"/>
  <c r="AU9" i="17"/>
  <c r="AX9" i="17"/>
  <c r="BA9" i="17"/>
  <c r="BD9" i="17"/>
  <c r="BG9" i="17"/>
  <c r="BJ9" i="17"/>
  <c r="BM9" i="17"/>
  <c r="BP9" i="17"/>
  <c r="BS9" i="17"/>
  <c r="BV9" i="17"/>
  <c r="BY9" i="17"/>
  <c r="CB9" i="17"/>
  <c r="D10" i="17"/>
  <c r="F10" i="17"/>
  <c r="F7" i="17" s="1"/>
  <c r="H10" i="17"/>
  <c r="J10" i="17"/>
  <c r="L10" i="17"/>
  <c r="L7" i="17" s="1"/>
  <c r="O10" i="17"/>
  <c r="O7" i="17" s="1"/>
  <c r="R10" i="17"/>
  <c r="R7" i="17" s="1"/>
  <c r="U10" i="17"/>
  <c r="U7" i="17" s="1"/>
  <c r="X10" i="17"/>
  <c r="X7" i="17" s="1"/>
  <c r="AA10" i="17"/>
  <c r="AA7" i="17" s="1"/>
  <c r="AD10" i="17"/>
  <c r="AD7" i="17" s="1"/>
  <c r="AG10" i="17"/>
  <c r="AG7" i="17" s="1"/>
  <c r="AJ10" i="17"/>
  <c r="AJ7" i="17" s="1"/>
  <c r="AM10" i="17"/>
  <c r="AM7" i="17" s="1"/>
  <c r="AP10" i="17"/>
  <c r="AP7" i="17" s="1"/>
  <c r="AS10" i="17"/>
  <c r="AS7" i="17" s="1"/>
  <c r="AV10" i="17"/>
  <c r="AV7" i="17" s="1"/>
  <c r="AY10" i="17"/>
  <c r="AY7" i="17" s="1"/>
  <c r="BB10" i="17"/>
  <c r="BB7" i="17" s="1"/>
  <c r="N11" i="17"/>
  <c r="Q11" i="17"/>
  <c r="T11" i="17"/>
  <c r="W11" i="17"/>
  <c r="Z11" i="17"/>
  <c r="AC11" i="17"/>
  <c r="AF11" i="17"/>
  <c r="AI11" i="17"/>
  <c r="AL11" i="17"/>
  <c r="AO11" i="17"/>
  <c r="AR11" i="17"/>
  <c r="AU11" i="17"/>
  <c r="AX11" i="17"/>
  <c r="BA11" i="17"/>
  <c r="BD11" i="17"/>
  <c r="BG11" i="17"/>
  <c r="BJ11" i="17"/>
  <c r="BM11" i="17"/>
  <c r="BP11" i="17"/>
  <c r="BS11" i="17"/>
  <c r="BV11" i="17"/>
  <c r="BY11" i="17"/>
  <c r="CB11" i="17"/>
  <c r="N12" i="17"/>
  <c r="T12" i="17"/>
  <c r="W12" i="17"/>
  <c r="Z12" i="17"/>
  <c r="AC12" i="17"/>
  <c r="AF12" i="17"/>
  <c r="AI12" i="17"/>
  <c r="AL12" i="17"/>
  <c r="AO12" i="17"/>
  <c r="AR12" i="17"/>
  <c r="AU12" i="17"/>
  <c r="AX12" i="17"/>
  <c r="BA12" i="17"/>
  <c r="BD12" i="17"/>
  <c r="BH12" i="17"/>
  <c r="BH10" i="17" s="1"/>
  <c r="BH7" i="17" s="1"/>
  <c r="BK12" i="17"/>
  <c r="BK10" i="17" s="1"/>
  <c r="BK7" i="17" s="1"/>
  <c r="BN12" i="17"/>
  <c r="BN10" i="17" s="1"/>
  <c r="BN7" i="17" s="1"/>
  <c r="BQ12" i="17"/>
  <c r="BQ10" i="17" s="1"/>
  <c r="BQ7" i="17" s="1"/>
  <c r="BT12" i="17"/>
  <c r="BT10" i="17" s="1"/>
  <c r="BT7" i="17" s="1"/>
  <c r="BW12" i="17"/>
  <c r="BW10" i="17" s="1"/>
  <c r="BW7" i="17" s="1"/>
  <c r="BZ12" i="17"/>
  <c r="BZ10" i="17" s="1"/>
  <c r="BZ7" i="17" s="1"/>
  <c r="D13" i="17"/>
  <c r="N13" i="17" s="1"/>
  <c r="Q13" i="17"/>
  <c r="T13" i="17"/>
  <c r="W13" i="17"/>
  <c r="Z13" i="17"/>
  <c r="AC13" i="17"/>
  <c r="AF13" i="17"/>
  <c r="AI13" i="17"/>
  <c r="AL13" i="17"/>
  <c r="AO13" i="17"/>
  <c r="AR13" i="17"/>
  <c r="AU13" i="17"/>
  <c r="AX13" i="17"/>
  <c r="BA13" i="17"/>
  <c r="BD13" i="17"/>
  <c r="BG13" i="17"/>
  <c r="BJ13" i="17"/>
  <c r="BM13" i="17"/>
  <c r="BP13" i="17"/>
  <c r="BS13" i="17"/>
  <c r="BV13" i="17"/>
  <c r="BY13" i="17"/>
  <c r="CB13" i="17"/>
  <c r="H15" i="17"/>
  <c r="T15" i="17" s="1"/>
  <c r="J15" i="17"/>
  <c r="W15" i="17" s="1"/>
  <c r="N15" i="17"/>
  <c r="Q15" i="17"/>
  <c r="Z15" i="17"/>
  <c r="AC15" i="17"/>
  <c r="AF15" i="17"/>
  <c r="AI15" i="17"/>
  <c r="AL15" i="17"/>
  <c r="AO15" i="17"/>
  <c r="AR15" i="17"/>
  <c r="AU15" i="17"/>
  <c r="AX15" i="17"/>
  <c r="BA15" i="17"/>
  <c r="BD15" i="17"/>
  <c r="N16" i="17"/>
  <c r="Q16" i="17"/>
  <c r="T16" i="17"/>
  <c r="W16" i="17"/>
  <c r="Z16" i="17"/>
  <c r="AC16" i="17"/>
  <c r="AF16" i="17"/>
  <c r="AI16" i="17"/>
  <c r="AL16" i="17"/>
  <c r="AO16" i="17"/>
  <c r="AR16" i="17"/>
  <c r="AU16" i="17"/>
  <c r="AX16" i="17"/>
  <c r="BA16" i="17"/>
  <c r="BD16" i="17"/>
  <c r="BG16" i="17"/>
  <c r="BJ16" i="17"/>
  <c r="BM16" i="17"/>
  <c r="BP16" i="17"/>
  <c r="BS16" i="17"/>
  <c r="BV16" i="17"/>
  <c r="BY16" i="17"/>
  <c r="CB16" i="17"/>
  <c r="J17" i="17"/>
  <c r="L17" i="17"/>
  <c r="O17" i="17"/>
  <c r="R17" i="17"/>
  <c r="U17" i="17"/>
  <c r="W17" i="17" s="1"/>
  <c r="X17" i="17"/>
  <c r="AA17" i="17"/>
  <c r="AD17" i="17"/>
  <c r="AG17" i="17"/>
  <c r="AI17" i="17" s="1"/>
  <c r="AJ17" i="17"/>
  <c r="AL17" i="17" s="1"/>
  <c r="AM17" i="17"/>
  <c r="AP17" i="17"/>
  <c r="AS17" i="17"/>
  <c r="AU17" i="17" s="1"/>
  <c r="AV17" i="17"/>
  <c r="AX17" i="17" s="1"/>
  <c r="AY17" i="17"/>
  <c r="BH17" i="17"/>
  <c r="BK17" i="17"/>
  <c r="BN17" i="17"/>
  <c r="BQ17" i="17"/>
  <c r="BS17" i="17" s="1"/>
  <c r="BT17" i="17"/>
  <c r="BV17" i="17" s="1"/>
  <c r="BW17" i="17"/>
  <c r="BY17" i="17" s="1"/>
  <c r="BZ17" i="17"/>
  <c r="CB17" i="17" s="1"/>
  <c r="N18" i="17"/>
  <c r="Q18" i="17"/>
  <c r="T18" i="17"/>
  <c r="W18" i="17"/>
  <c r="Z18" i="17"/>
  <c r="AC18" i="17"/>
  <c r="AF18" i="17"/>
  <c r="AI18" i="17"/>
  <c r="AL18" i="17"/>
  <c r="AO18" i="17"/>
  <c r="AR18" i="17"/>
  <c r="AU18" i="17"/>
  <c r="AX18" i="17"/>
  <c r="BA18" i="17"/>
  <c r="BB18" i="17"/>
  <c r="BB17" i="17" s="1"/>
  <c r="BG18" i="17"/>
  <c r="BJ18" i="17"/>
  <c r="BM18" i="17"/>
  <c r="BS18" i="17"/>
  <c r="BV18" i="17"/>
  <c r="BY18" i="17"/>
  <c r="CB18" i="17"/>
  <c r="N19" i="17"/>
  <c r="Q19" i="17"/>
  <c r="T19" i="17"/>
  <c r="W19" i="17"/>
  <c r="Z19" i="17"/>
  <c r="AC19" i="17"/>
  <c r="AF19" i="17"/>
  <c r="AI19" i="17"/>
  <c r="AL19" i="17"/>
  <c r="AO19" i="17"/>
  <c r="AR19" i="17"/>
  <c r="AU19" i="17"/>
  <c r="AX19" i="17"/>
  <c r="BA19" i="17"/>
  <c r="BD19" i="17"/>
  <c r="BG19" i="17"/>
  <c r="BJ19" i="17"/>
  <c r="BM19" i="17"/>
  <c r="BP19" i="17"/>
  <c r="BS19" i="17"/>
  <c r="BV19" i="17"/>
  <c r="BY19" i="17"/>
  <c r="CB19" i="17"/>
  <c r="T21" i="17"/>
  <c r="W21" i="17"/>
  <c r="Z21" i="17"/>
  <c r="AC21" i="17"/>
  <c r="AF21" i="17"/>
  <c r="AI21" i="17"/>
  <c r="AL21" i="17"/>
  <c r="AO21" i="17"/>
  <c r="AR21" i="17"/>
  <c r="AU21" i="17"/>
  <c r="AX21" i="17"/>
  <c r="BA21" i="17"/>
  <c r="BD21" i="17"/>
  <c r="BG21" i="17"/>
  <c r="BJ21" i="17"/>
  <c r="BM21" i="17"/>
  <c r="BP21" i="17"/>
  <c r="BS21" i="17"/>
  <c r="BV21" i="17"/>
  <c r="BY21" i="17"/>
  <c r="CB21" i="17"/>
  <c r="N22" i="17"/>
  <c r="Q22" i="17"/>
  <c r="T22" i="17"/>
  <c r="W22" i="17"/>
  <c r="Z22" i="17"/>
  <c r="AC22" i="17"/>
  <c r="AF22" i="17"/>
  <c r="AI22" i="17"/>
  <c r="AL22" i="17"/>
  <c r="AO22" i="17"/>
  <c r="AR22" i="17"/>
  <c r="AU22" i="17"/>
  <c r="AX22" i="17"/>
  <c r="BA22" i="17"/>
  <c r="BD22" i="17"/>
  <c r="BG22" i="17"/>
  <c r="BJ22" i="17"/>
  <c r="BM22" i="17"/>
  <c r="BP22" i="17"/>
  <c r="BS22" i="17"/>
  <c r="BV22" i="17"/>
  <c r="BY22" i="17"/>
  <c r="CB22" i="17"/>
  <c r="N24" i="17"/>
  <c r="Q24" i="17"/>
  <c r="T24" i="17"/>
  <c r="W24" i="17"/>
  <c r="Z24" i="17"/>
  <c r="AC24" i="17"/>
  <c r="AF24" i="17"/>
  <c r="AI24" i="17"/>
  <c r="AL24" i="17"/>
  <c r="AO24" i="17"/>
  <c r="AR24" i="17"/>
  <c r="AU24" i="17"/>
  <c r="AX24" i="17"/>
  <c r="BA24" i="17"/>
  <c r="BD24" i="17"/>
  <c r="BG24" i="17"/>
  <c r="BJ24" i="17"/>
  <c r="BM24" i="17"/>
  <c r="BP24" i="17"/>
  <c r="BS24" i="17"/>
  <c r="BV24" i="17"/>
  <c r="BY24" i="17"/>
  <c r="CB24" i="17"/>
  <c r="D25" i="17"/>
  <c r="D17" i="17" s="1"/>
  <c r="F25" i="17"/>
  <c r="F17" i="17" s="1"/>
  <c r="H25" i="17"/>
  <c r="H17" i="17" s="1"/>
  <c r="W25" i="17"/>
  <c r="Z25" i="17"/>
  <c r="AC25" i="17"/>
  <c r="AF25" i="17"/>
  <c r="AI25" i="17"/>
  <c r="AL25" i="17"/>
  <c r="AO25" i="17"/>
  <c r="AR25" i="17"/>
  <c r="AU25" i="17"/>
  <c r="AX25" i="17"/>
  <c r="BA25" i="17"/>
  <c r="BD25" i="17"/>
  <c r="BG25" i="17"/>
  <c r="BJ25" i="17"/>
  <c r="BM25" i="17"/>
  <c r="BP25" i="17"/>
  <c r="BS25" i="17"/>
  <c r="BV25" i="17"/>
  <c r="BY25" i="17"/>
  <c r="CB25" i="17"/>
  <c r="N26" i="17"/>
  <c r="Q26" i="17"/>
  <c r="T26" i="17"/>
  <c r="W26" i="17"/>
  <c r="Z26" i="17"/>
  <c r="AC26" i="17"/>
  <c r="AF26" i="17"/>
  <c r="AI26" i="17"/>
  <c r="AL26" i="17"/>
  <c r="AO26" i="17"/>
  <c r="AR26" i="17"/>
  <c r="AU26" i="17"/>
  <c r="AX26" i="17"/>
  <c r="BA26" i="17"/>
  <c r="BD26" i="17"/>
  <c r="BG26" i="17"/>
  <c r="BJ26" i="17"/>
  <c r="BM26" i="17"/>
  <c r="BP26" i="17"/>
  <c r="BS26" i="17"/>
  <c r="BV26" i="17"/>
  <c r="BY26" i="17"/>
  <c r="CB26" i="17"/>
  <c r="N30" i="17"/>
  <c r="Q30" i="17"/>
  <c r="T30" i="17"/>
  <c r="W30" i="17"/>
  <c r="BG30" i="17"/>
  <c r="BJ30" i="17"/>
  <c r="BM30" i="17"/>
  <c r="BP30" i="17"/>
  <c r="BS30" i="17"/>
  <c r="BV30" i="17"/>
  <c r="BY30" i="17"/>
  <c r="CB30" i="17"/>
  <c r="N32" i="17"/>
  <c r="Q32" i="17"/>
  <c r="T32" i="17"/>
  <c r="W32" i="17"/>
  <c r="Z32" i="17"/>
  <c r="AC32" i="17"/>
  <c r="AF32" i="17"/>
  <c r="AI32" i="17"/>
  <c r="AL32" i="17"/>
  <c r="AO32" i="17"/>
  <c r="AR32" i="17"/>
  <c r="AU32" i="17"/>
  <c r="AX32" i="17"/>
  <c r="BA32" i="17"/>
  <c r="BD32" i="17"/>
  <c r="BG32" i="17"/>
  <c r="BJ32" i="17"/>
  <c r="BM32" i="17"/>
  <c r="BP32" i="17"/>
  <c r="BS32" i="17"/>
  <c r="BV32" i="17"/>
  <c r="BY32" i="17"/>
  <c r="CB32" i="17"/>
  <c r="D34" i="17"/>
  <c r="D29" i="17" s="1"/>
  <c r="F34" i="17"/>
  <c r="F29" i="17" s="1"/>
  <c r="H34" i="17"/>
  <c r="H29" i="17" s="1"/>
  <c r="J34" i="17"/>
  <c r="J29" i="17" s="1"/>
  <c r="L34" i="17"/>
  <c r="O34" i="17"/>
  <c r="O29" i="17" s="1"/>
  <c r="R34" i="17"/>
  <c r="U34" i="17"/>
  <c r="U29" i="17" s="1"/>
  <c r="X34" i="17"/>
  <c r="X29" i="17" s="1"/>
  <c r="AA34" i="17"/>
  <c r="AA29" i="17" s="1"/>
  <c r="AD34" i="17"/>
  <c r="AG34" i="17"/>
  <c r="AG29" i="17" s="1"/>
  <c r="AJ34" i="17"/>
  <c r="AM34" i="17"/>
  <c r="AM29" i="17" s="1"/>
  <c r="AP34" i="17"/>
  <c r="AS34" i="17"/>
  <c r="AS29" i="17" s="1"/>
  <c r="AV34" i="17"/>
  <c r="AY34" i="17"/>
  <c r="AY29" i="17" s="1"/>
  <c r="BB34" i="17"/>
  <c r="BE34" i="17"/>
  <c r="BE29" i="17" s="1"/>
  <c r="BH34" i="17"/>
  <c r="BK34" i="17"/>
  <c r="BK29" i="17" s="1"/>
  <c r="BN34" i="17"/>
  <c r="BQ34" i="17"/>
  <c r="BQ29" i="17" s="1"/>
  <c r="BV34" i="17"/>
  <c r="N35" i="17"/>
  <c r="Q35" i="17"/>
  <c r="T35" i="17"/>
  <c r="W35" i="17"/>
  <c r="Z35" i="17"/>
  <c r="AC35" i="17"/>
  <c r="AF35" i="17"/>
  <c r="AI35" i="17"/>
  <c r="AL35" i="17"/>
  <c r="AO35" i="17"/>
  <c r="AR35" i="17"/>
  <c r="AU35" i="17"/>
  <c r="AX35" i="17"/>
  <c r="BA35" i="17"/>
  <c r="BD35" i="17"/>
  <c r="BG35" i="17"/>
  <c r="BJ35" i="17"/>
  <c r="BM35" i="17"/>
  <c r="BP35" i="17"/>
  <c r="BS35" i="17"/>
  <c r="BV35" i="17"/>
  <c r="BW35" i="17"/>
  <c r="BY35" i="17" s="1"/>
  <c r="CB35" i="17"/>
  <c r="AL36" i="17"/>
  <c r="AO36" i="17"/>
  <c r="AR36" i="17"/>
  <c r="AU36" i="17"/>
  <c r="AX36" i="17"/>
  <c r="BA36" i="17"/>
  <c r="BD36" i="17"/>
  <c r="BG36" i="17"/>
  <c r="BJ36" i="17"/>
  <c r="BM36" i="17"/>
  <c r="BP36" i="17"/>
  <c r="BS36" i="17"/>
  <c r="BV36" i="17"/>
  <c r="BY36" i="17"/>
  <c r="CB36" i="17"/>
  <c r="N37" i="17"/>
  <c r="Q37" i="17"/>
  <c r="T37" i="17"/>
  <c r="W37" i="17"/>
  <c r="Z37" i="17"/>
  <c r="AC37" i="17"/>
  <c r="AF37" i="17"/>
  <c r="AI37" i="17"/>
  <c r="AL37" i="17"/>
  <c r="AO37" i="17"/>
  <c r="AR37" i="17"/>
  <c r="AU37" i="17"/>
  <c r="AX37" i="17"/>
  <c r="BA37" i="17"/>
  <c r="BD37" i="17"/>
  <c r="BG37" i="17"/>
  <c r="BJ37" i="17"/>
  <c r="BM37" i="17"/>
  <c r="BP37" i="17"/>
  <c r="BS37" i="17"/>
  <c r="BV37" i="17"/>
  <c r="BY37" i="17"/>
  <c r="BZ37" i="17"/>
  <c r="BZ34" i="17" s="1"/>
  <c r="BZ29" i="17" s="1"/>
  <c r="N38" i="17"/>
  <c r="Q38" i="17"/>
  <c r="T38" i="17"/>
  <c r="W38" i="17"/>
  <c r="Z38" i="17"/>
  <c r="AC38" i="17"/>
  <c r="AF38" i="17"/>
  <c r="AI38" i="17"/>
  <c r="AL38" i="17"/>
  <c r="AO38" i="17"/>
  <c r="AR38" i="17"/>
  <c r="AU38" i="17"/>
  <c r="AX38" i="17"/>
  <c r="BA38" i="17"/>
  <c r="BD38" i="17"/>
  <c r="BG38" i="17"/>
  <c r="BJ38" i="17"/>
  <c r="BM38" i="17"/>
  <c r="BP38" i="17"/>
  <c r="BS38" i="17"/>
  <c r="BV38" i="17"/>
  <c r="BY38" i="17"/>
  <c r="CB38" i="17"/>
  <c r="N39" i="17"/>
  <c r="Q39" i="17"/>
  <c r="T39" i="17"/>
  <c r="W39" i="17"/>
  <c r="Z39" i="17"/>
  <c r="AC39" i="17"/>
  <c r="AF39" i="17"/>
  <c r="AI39" i="17"/>
  <c r="AL39" i="17"/>
  <c r="AO39" i="17"/>
  <c r="AR39" i="17"/>
  <c r="AU39" i="17"/>
  <c r="AX39" i="17"/>
  <c r="BA39" i="17"/>
  <c r="BD39" i="17"/>
  <c r="BG39" i="17"/>
  <c r="BJ39" i="17"/>
  <c r="BM39" i="17"/>
  <c r="BP39" i="17"/>
  <c r="BS39" i="17"/>
  <c r="BV39" i="17"/>
  <c r="BY39" i="17"/>
  <c r="CB39" i="17"/>
  <c r="Q40" i="17"/>
  <c r="T40" i="17"/>
  <c r="W40" i="17"/>
  <c r="Z40" i="17"/>
  <c r="AC40" i="17"/>
  <c r="AF40" i="17"/>
  <c r="AI40" i="17"/>
  <c r="AL40" i="17"/>
  <c r="AO40" i="17"/>
  <c r="AR40" i="17"/>
  <c r="AU40" i="17"/>
  <c r="AX40" i="17"/>
  <c r="BA40" i="17"/>
  <c r="BD40" i="17"/>
  <c r="BG40" i="17"/>
  <c r="BJ40" i="17"/>
  <c r="BM40" i="17"/>
  <c r="BP40" i="17"/>
  <c r="BS40" i="17"/>
  <c r="BV40" i="17"/>
  <c r="BY40" i="17"/>
  <c r="CB40" i="17"/>
  <c r="N41" i="17"/>
  <c r="Q41" i="17"/>
  <c r="T41" i="17"/>
  <c r="W41" i="17"/>
  <c r="Z41" i="17"/>
  <c r="AC41" i="17"/>
  <c r="AF41" i="17"/>
  <c r="AI41" i="17"/>
  <c r="AL41" i="17"/>
  <c r="AO41" i="17"/>
  <c r="AR41" i="17"/>
  <c r="AU41" i="17"/>
  <c r="AX41" i="17"/>
  <c r="BA41" i="17"/>
  <c r="BD41" i="17"/>
  <c r="BG41" i="17"/>
  <c r="BJ41" i="17"/>
  <c r="BM41" i="17"/>
  <c r="BP41" i="17"/>
  <c r="BS41" i="17"/>
  <c r="BV41" i="17"/>
  <c r="BY41" i="17"/>
  <c r="CB41" i="17"/>
  <c r="N42" i="17"/>
  <c r="Q42" i="17"/>
  <c r="T42" i="17"/>
  <c r="W42" i="17"/>
  <c r="Z42" i="17"/>
  <c r="AC42" i="17"/>
  <c r="AF42" i="17"/>
  <c r="AI42" i="17"/>
  <c r="AL42" i="17"/>
  <c r="AO42" i="17"/>
  <c r="AR42" i="17"/>
  <c r="AU42" i="17"/>
  <c r="AX42" i="17"/>
  <c r="BA42" i="17"/>
  <c r="BD42" i="17"/>
  <c r="BG42" i="17"/>
  <c r="BJ42" i="17"/>
  <c r="BM42" i="17"/>
  <c r="BP42" i="17"/>
  <c r="BS42" i="17"/>
  <c r="BV42" i="17"/>
  <c r="BY42" i="17"/>
  <c r="CB42" i="17"/>
  <c r="N45" i="17"/>
  <c r="Q45" i="17"/>
  <c r="T45" i="17"/>
  <c r="W45" i="17"/>
  <c r="Z45" i="17"/>
  <c r="AC45" i="17"/>
  <c r="AF45" i="17"/>
  <c r="AI45" i="17"/>
  <c r="AL45" i="17"/>
  <c r="AO45" i="17"/>
  <c r="AR45" i="17"/>
  <c r="AU45" i="17"/>
  <c r="AX45" i="17"/>
  <c r="BA45" i="17"/>
  <c r="BD45" i="17"/>
  <c r="BG45" i="17"/>
  <c r="BJ45" i="17"/>
  <c r="BM45" i="17"/>
  <c r="BP45" i="17"/>
  <c r="BS45" i="17"/>
  <c r="BV45" i="17"/>
  <c r="BY45" i="17"/>
  <c r="CB45" i="17"/>
  <c r="D46" i="17"/>
  <c r="F46" i="17"/>
  <c r="H46" i="17"/>
  <c r="J46" i="17"/>
  <c r="L46" i="17"/>
  <c r="O46" i="17"/>
  <c r="R46" i="17"/>
  <c r="T46" i="17" s="1"/>
  <c r="U46" i="17"/>
  <c r="X46" i="17"/>
  <c r="AA46" i="17"/>
  <c r="AD46" i="17"/>
  <c r="AG46" i="17"/>
  <c r="AJ46" i="17"/>
  <c r="AL46" i="17" s="1"/>
  <c r="AM46" i="17"/>
  <c r="AS46" i="17"/>
  <c r="AV46" i="17"/>
  <c r="AY46" i="17"/>
  <c r="BE46" i="17"/>
  <c r="BH46" i="17"/>
  <c r="BK46" i="17"/>
  <c r="BN46" i="17"/>
  <c r="BQ46" i="17"/>
  <c r="BT46" i="17"/>
  <c r="BV46" i="17" s="1"/>
  <c r="BW46" i="17"/>
  <c r="BY46" i="17" s="1"/>
  <c r="BZ46" i="17"/>
  <c r="CB46" i="17" s="1"/>
  <c r="BA47" i="17"/>
  <c r="BD47" i="17"/>
  <c r="BG47" i="17"/>
  <c r="BJ47" i="17"/>
  <c r="BM47" i="17"/>
  <c r="BP47" i="17"/>
  <c r="BS47" i="17"/>
  <c r="BV47" i="17"/>
  <c r="BY47" i="17"/>
  <c r="CB47" i="17"/>
  <c r="N50" i="17"/>
  <c r="Q50" i="17"/>
  <c r="T50" i="17"/>
  <c r="W50" i="17"/>
  <c r="Z50" i="17"/>
  <c r="AC50" i="17"/>
  <c r="AF50" i="17"/>
  <c r="AI50" i="17"/>
  <c r="AL50" i="17"/>
  <c r="AO50" i="17"/>
  <c r="AR50" i="17"/>
  <c r="AU50" i="17"/>
  <c r="AX50" i="17"/>
  <c r="BA50" i="17"/>
  <c r="BD50" i="17"/>
  <c r="BG50" i="17"/>
  <c r="BJ50" i="17"/>
  <c r="BM50" i="17"/>
  <c r="BP50" i="17"/>
  <c r="BS50" i="17"/>
  <c r="BV50" i="17"/>
  <c r="BY50" i="17"/>
  <c r="CB50" i="17"/>
  <c r="N51" i="17"/>
  <c r="Q51" i="17"/>
  <c r="T51" i="17"/>
  <c r="W51" i="17"/>
  <c r="Z51" i="17"/>
  <c r="AC51" i="17"/>
  <c r="AF51" i="17"/>
  <c r="AI51" i="17"/>
  <c r="AL51" i="17"/>
  <c r="AO51" i="17"/>
  <c r="AP51" i="17"/>
  <c r="AP46" i="17" s="1"/>
  <c r="AU51" i="17"/>
  <c r="AX51" i="17"/>
  <c r="BA51" i="17"/>
  <c r="BB51" i="17"/>
  <c r="BB46" i="17" s="1"/>
  <c r="BG51" i="17"/>
  <c r="BJ51" i="17"/>
  <c r="BM51" i="17"/>
  <c r="BS51" i="17"/>
  <c r="BV51" i="17"/>
  <c r="BY51" i="17"/>
  <c r="CB51" i="17"/>
  <c r="AC54" i="17"/>
  <c r="AF54" i="17"/>
  <c r="AI54" i="17"/>
  <c r="AL54" i="17"/>
  <c r="AO54" i="17"/>
  <c r="AR54" i="17"/>
  <c r="AU54" i="17"/>
  <c r="AX54" i="17"/>
  <c r="BA54" i="17"/>
  <c r="BD54" i="17"/>
  <c r="BG54" i="17"/>
  <c r="BJ54" i="17"/>
  <c r="BM54" i="17"/>
  <c r="BP54" i="17"/>
  <c r="BS54" i="17"/>
  <c r="BV54" i="17"/>
  <c r="BY54" i="17"/>
  <c r="CB54" i="17"/>
  <c r="D55" i="17"/>
  <c r="F55" i="17"/>
  <c r="H55" i="17"/>
  <c r="J55" i="17"/>
  <c r="L55" i="17"/>
  <c r="N55" i="17" s="1"/>
  <c r="O55" i="17"/>
  <c r="R55" i="17"/>
  <c r="T55" i="17" s="1"/>
  <c r="U55" i="17"/>
  <c r="X55" i="17"/>
  <c r="AA55" i="17"/>
  <c r="AD55" i="17"/>
  <c r="AG55" i="17"/>
  <c r="AJ55" i="17"/>
  <c r="AL55" i="17" s="1"/>
  <c r="AM55" i="17"/>
  <c r="AP55" i="17"/>
  <c r="AR55" i="17" s="1"/>
  <c r="AS55" i="17"/>
  <c r="AU55" i="17" s="1"/>
  <c r="AV55" i="17"/>
  <c r="AX55" i="17" s="1"/>
  <c r="AY55" i="17"/>
  <c r="BB55" i="17"/>
  <c r="BD55" i="17" s="1"/>
  <c r="BE55" i="17"/>
  <c r="BG55" i="17" s="1"/>
  <c r="BH55" i="17"/>
  <c r="BK55" i="17"/>
  <c r="BM55" i="17" s="1"/>
  <c r="BN55" i="17"/>
  <c r="BP55" i="17" s="1"/>
  <c r="BQ55" i="17"/>
  <c r="BS55" i="17" s="1"/>
  <c r="BT55" i="17"/>
  <c r="BV55" i="17" s="1"/>
  <c r="BW55" i="17"/>
  <c r="BY55" i="17" s="1"/>
  <c r="BZ55" i="17"/>
  <c r="N56" i="17"/>
  <c r="Q56" i="17"/>
  <c r="T56" i="17"/>
  <c r="W56" i="17"/>
  <c r="Z56" i="17"/>
  <c r="AC56" i="17"/>
  <c r="AF56" i="17"/>
  <c r="AI56" i="17"/>
  <c r="AL56" i="17"/>
  <c r="AO56" i="17"/>
  <c r="AR56" i="17"/>
  <c r="AU56" i="17"/>
  <c r="AX56" i="17"/>
  <c r="BA56" i="17"/>
  <c r="BD56" i="17"/>
  <c r="BG56" i="17"/>
  <c r="BJ56" i="17"/>
  <c r="BM56" i="17"/>
  <c r="BP56" i="17"/>
  <c r="BS56" i="17"/>
  <c r="BV56" i="17"/>
  <c r="BY56" i="17"/>
  <c r="CB56" i="17"/>
  <c r="N58" i="17"/>
  <c r="Q58" i="17"/>
  <c r="T58" i="17"/>
  <c r="W58" i="17"/>
  <c r="Z58" i="17"/>
  <c r="AC58" i="17"/>
  <c r="AF58" i="17"/>
  <c r="AI58" i="17"/>
  <c r="AL58" i="17"/>
  <c r="AO58" i="17"/>
  <c r="AR58" i="17"/>
  <c r="AU58" i="17"/>
  <c r="AX58" i="17"/>
  <c r="BA58" i="17"/>
  <c r="BD58" i="17"/>
  <c r="BG58" i="17"/>
  <c r="BJ58" i="17"/>
  <c r="BM58" i="17"/>
  <c r="BP58" i="17"/>
  <c r="BS58" i="17"/>
  <c r="BV58" i="17"/>
  <c r="BY58" i="17"/>
  <c r="CB58" i="17"/>
  <c r="W59" i="17"/>
  <c r="Z59" i="17"/>
  <c r="AC59" i="17"/>
  <c r="AF59" i="17"/>
  <c r="AI59" i="17"/>
  <c r="AL59" i="17"/>
  <c r="AO59" i="17"/>
  <c r="AR59" i="17"/>
  <c r="AU59" i="17"/>
  <c r="AX59" i="17"/>
  <c r="BA59" i="17"/>
  <c r="BD59" i="17"/>
  <c r="BG59" i="17"/>
  <c r="BJ59" i="17"/>
  <c r="BM59" i="17"/>
  <c r="BP59" i="17"/>
  <c r="BS59" i="17"/>
  <c r="BV59" i="17"/>
  <c r="BY59" i="17"/>
  <c r="CB59" i="17"/>
  <c r="BP60" i="17"/>
  <c r="BS60" i="17"/>
  <c r="BV60" i="17"/>
  <c r="BY60" i="17"/>
  <c r="CB60" i="17"/>
  <c r="N61" i="17"/>
  <c r="Q61" i="17"/>
  <c r="T61" i="17"/>
  <c r="Z61" i="17"/>
  <c r="AC61" i="17"/>
  <c r="AF61" i="17"/>
  <c r="AL61" i="17"/>
  <c r="AO61" i="17"/>
  <c r="AR61" i="17"/>
  <c r="AX61" i="17"/>
  <c r="BA61" i="17"/>
  <c r="BD61" i="17"/>
  <c r="BJ61" i="17"/>
  <c r="BM61" i="17"/>
  <c r="BP61" i="17"/>
  <c r="BV61" i="17"/>
  <c r="BY61" i="17"/>
  <c r="CB61" i="17"/>
  <c r="CH48" i="17"/>
  <c r="CH50" i="17"/>
  <c r="CH32" i="17"/>
  <c r="CB55" i="17" l="1"/>
  <c r="BJ55" i="17"/>
  <c r="EF24" i="21"/>
  <c r="EC36" i="21"/>
  <c r="EZ24" i="21"/>
  <c r="EZ33" i="21"/>
  <c r="EF33" i="21"/>
  <c r="FC20" i="21"/>
  <c r="BA55" i="17"/>
  <c r="AF17" i="17"/>
  <c r="AO55" i="17"/>
  <c r="AI55" i="17"/>
  <c r="BS46" i="17"/>
  <c r="AC46" i="17"/>
  <c r="AR17" i="17"/>
  <c r="AF55" i="17"/>
  <c r="N46" i="17"/>
  <c r="AI29" i="17"/>
  <c r="AI46" i="17"/>
  <c r="Z55" i="17"/>
  <c r="BE28" i="17"/>
  <c r="BE68" i="17" s="1"/>
  <c r="BJ34" i="17"/>
  <c r="BH29" i="17"/>
  <c r="AX34" i="17"/>
  <c r="AV29" i="17"/>
  <c r="AL34" i="17"/>
  <c r="AJ29" i="17"/>
  <c r="N34" i="17"/>
  <c r="L29" i="17"/>
  <c r="J7" i="17"/>
  <c r="J6" i="17" s="1"/>
  <c r="K44" i="17" s="1"/>
  <c r="D7" i="17"/>
  <c r="BP34" i="17"/>
  <c r="BN29" i="17"/>
  <c r="BD34" i="17"/>
  <c r="BB29" i="17"/>
  <c r="AR34" i="17"/>
  <c r="AP29" i="17"/>
  <c r="AF34" i="17"/>
  <c r="AD29" i="17"/>
  <c r="T34" i="17"/>
  <c r="R29" i="17"/>
  <c r="H7" i="17"/>
  <c r="BA17" i="17"/>
  <c r="AO17" i="17"/>
  <c r="AC17" i="17"/>
  <c r="Z17" i="17"/>
  <c r="Q25" i="17"/>
  <c r="CB37" i="17"/>
  <c r="Z34" i="17"/>
  <c r="W34" i="17"/>
  <c r="FM32" i="16"/>
  <c r="FM39" i="16"/>
  <c r="FL35" i="16"/>
  <c r="AC34" i="17"/>
  <c r="N10" i="17"/>
  <c r="BJ46" i="17"/>
  <c r="BA46" i="17"/>
  <c r="AU46" i="17"/>
  <c r="AF46" i="17"/>
  <c r="Z46" i="17"/>
  <c r="BM17" i="17"/>
  <c r="BG17" i="17"/>
  <c r="CB12" i="17"/>
  <c r="BY12" i="17"/>
  <c r="BV12" i="17"/>
  <c r="BS12" i="17"/>
  <c r="BP12" i="17"/>
  <c r="BM12" i="17"/>
  <c r="BJ12" i="17"/>
  <c r="BG12" i="17"/>
  <c r="BP51" i="17"/>
  <c r="BD51" i="17"/>
  <c r="BM46" i="17"/>
  <c r="BG46" i="17"/>
  <c r="AX46" i="17"/>
  <c r="AO46" i="17"/>
  <c r="AC55" i="17"/>
  <c r="T25" i="17"/>
  <c r="N25" i="17"/>
  <c r="BP18" i="17"/>
  <c r="BD18" i="17"/>
  <c r="BJ17" i="17"/>
  <c r="T10" i="17"/>
  <c r="Q10" i="17"/>
  <c r="AR51" i="17"/>
  <c r="BY34" i="17"/>
  <c r="BS34" i="17"/>
  <c r="BM34" i="17"/>
  <c r="BG34" i="17"/>
  <c r="BA34" i="17"/>
  <c r="AU34" i="17"/>
  <c r="AO34" i="17"/>
  <c r="AI34" i="17"/>
  <c r="T7" i="17"/>
  <c r="N7" i="17"/>
  <c r="BD10" i="17"/>
  <c r="BA10" i="17"/>
  <c r="AX10" i="17"/>
  <c r="AU10" i="17"/>
  <c r="AR10" i="17"/>
  <c r="AO10" i="17"/>
  <c r="AL10" i="17"/>
  <c r="AI10" i="17"/>
  <c r="AF10" i="17"/>
  <c r="AC10" i="17"/>
  <c r="Z10" i="17"/>
  <c r="W10" i="17"/>
  <c r="AR46" i="17"/>
  <c r="BD46" i="17"/>
  <c r="BP46" i="17"/>
  <c r="O28" i="17"/>
  <c r="O68" i="17" s="1"/>
  <c r="W55" i="17"/>
  <c r="Q55" i="17"/>
  <c r="W46" i="17"/>
  <c r="Q46" i="17"/>
  <c r="BW28" i="17"/>
  <c r="CB34" i="17"/>
  <c r="BS29" i="17"/>
  <c r="BQ28" i="17"/>
  <c r="BQ68" i="17" s="1"/>
  <c r="BM29" i="17"/>
  <c r="BY29" i="17"/>
  <c r="BK28" i="17"/>
  <c r="BG29" i="17"/>
  <c r="BA29" i="17"/>
  <c r="AY28" i="17"/>
  <c r="AY68" i="17" s="1"/>
  <c r="AU29" i="17"/>
  <c r="AS28" i="17"/>
  <c r="AS68" i="17" s="1"/>
  <c r="AO29" i="17"/>
  <c r="AM28" i="17"/>
  <c r="AG28" i="17"/>
  <c r="AG68" i="17" s="1"/>
  <c r="AC29" i="17"/>
  <c r="AA28" i="17"/>
  <c r="AA68" i="17" s="1"/>
  <c r="U28" i="17"/>
  <c r="U68" i="17" s="1"/>
  <c r="BT28" i="17"/>
  <c r="T17" i="17"/>
  <c r="Q17" i="17"/>
  <c r="N17" i="17"/>
  <c r="BD17" i="17"/>
  <c r="BP17" i="17"/>
  <c r="BB6" i="17"/>
  <c r="BC44" i="17" s="1"/>
  <c r="BD7" i="17"/>
  <c r="BA7" i="17"/>
  <c r="AY6" i="17"/>
  <c r="AZ44" i="17" s="1"/>
  <c r="AV6" i="17"/>
  <c r="AW44" i="17" s="1"/>
  <c r="AX7" i="17"/>
  <c r="AU7" i="17"/>
  <c r="AS6" i="17"/>
  <c r="AT44" i="17" s="1"/>
  <c r="AP6" i="17"/>
  <c r="AQ44" i="17" s="1"/>
  <c r="AR7" i="17"/>
  <c r="AO7" i="17"/>
  <c r="AM6" i="17"/>
  <c r="AN44" i="17" s="1"/>
  <c r="AJ6" i="17"/>
  <c r="AK44" i="17" s="1"/>
  <c r="AL7" i="17"/>
  <c r="AI7" i="17"/>
  <c r="AG6" i="17"/>
  <c r="AH44" i="17" s="1"/>
  <c r="AD6" i="17"/>
  <c r="AE44" i="17" s="1"/>
  <c r="AF7" i="17"/>
  <c r="AC7" i="17"/>
  <c r="AA6" i="17"/>
  <c r="AB44" i="17" s="1"/>
  <c r="X6" i="17"/>
  <c r="Y44" i="17" s="1"/>
  <c r="Z7" i="17"/>
  <c r="U6" i="17"/>
  <c r="V44" i="17" s="1"/>
  <c r="R6" i="17"/>
  <c r="Q7" i="17"/>
  <c r="O6" i="17"/>
  <c r="P44" i="17" s="1"/>
  <c r="L6" i="17"/>
  <c r="M44" i="17" s="1"/>
  <c r="W29" i="17"/>
  <c r="CB10" i="17"/>
  <c r="BY10" i="17"/>
  <c r="BV10" i="17"/>
  <c r="BS10" i="17"/>
  <c r="BP10" i="17"/>
  <c r="BM10" i="17"/>
  <c r="BJ10" i="17"/>
  <c r="BG10" i="17"/>
  <c r="F6" i="17"/>
  <c r="G44" i="17" s="1"/>
  <c r="Q34" i="17"/>
  <c r="CT61" i="17"/>
  <c r="S44" i="17" l="1"/>
  <c r="P57" i="17"/>
  <c r="AE57" i="17"/>
  <c r="AQ57" i="17"/>
  <c r="BC57" i="17"/>
  <c r="AB57" i="17"/>
  <c r="AH57" i="17"/>
  <c r="AN57" i="17"/>
  <c r="AT57" i="17"/>
  <c r="AZ57" i="17"/>
  <c r="G57" i="17"/>
  <c r="Y57" i="17"/>
  <c r="AK57" i="17"/>
  <c r="AW57" i="17"/>
  <c r="M57" i="17"/>
  <c r="V57" i="17"/>
  <c r="K57" i="17"/>
  <c r="EZ36" i="21"/>
  <c r="FC33" i="21"/>
  <c r="EF36" i="21"/>
  <c r="FC24" i="21"/>
  <c r="S57" i="17"/>
  <c r="AR29" i="17"/>
  <c r="W7" i="17"/>
  <c r="AB14" i="17"/>
  <c r="AB20" i="17"/>
  <c r="AN14" i="17"/>
  <c r="AN20" i="17"/>
  <c r="AZ14" i="17"/>
  <c r="AZ20" i="17"/>
  <c r="AQ14" i="17"/>
  <c r="AQ20" i="17"/>
  <c r="AW14" i="17"/>
  <c r="AW20" i="17"/>
  <c r="P20" i="17"/>
  <c r="M14" i="17"/>
  <c r="M20" i="17"/>
  <c r="AH14" i="17"/>
  <c r="AH20" i="17"/>
  <c r="AT14" i="17"/>
  <c r="AT20" i="17"/>
  <c r="AK14" i="17"/>
  <c r="AK20" i="17"/>
  <c r="BC14" i="17"/>
  <c r="BC20" i="17"/>
  <c r="AE14" i="17"/>
  <c r="AE20" i="17"/>
  <c r="Y14" i="17"/>
  <c r="Y20" i="17"/>
  <c r="V14" i="17"/>
  <c r="V20" i="17"/>
  <c r="S14" i="17"/>
  <c r="S20" i="17"/>
  <c r="K14" i="17"/>
  <c r="K20" i="17"/>
  <c r="G14" i="17"/>
  <c r="G20" i="17"/>
  <c r="P14" i="17"/>
  <c r="G43" i="17"/>
  <c r="AK10" i="17"/>
  <c r="AW10" i="17"/>
  <c r="AN17" i="17"/>
  <c r="BC18" i="17"/>
  <c r="Y10" i="17"/>
  <c r="K46" i="17"/>
  <c r="K43" i="17"/>
  <c r="M7" i="17"/>
  <c r="M43" i="17"/>
  <c r="AB29" i="17"/>
  <c r="AB43" i="17"/>
  <c r="AN29" i="17"/>
  <c r="AN43" i="17"/>
  <c r="AZ29" i="17"/>
  <c r="AZ43" i="17"/>
  <c r="P29" i="17"/>
  <c r="P43" i="17"/>
  <c r="P17" i="17"/>
  <c r="FL36" i="16"/>
  <c r="GI36" i="16" s="1"/>
  <c r="GI35" i="16"/>
  <c r="V7" i="17"/>
  <c r="V43" i="17"/>
  <c r="AH7" i="17"/>
  <c r="AH43" i="17"/>
  <c r="AT7" i="17"/>
  <c r="AT43" i="17"/>
  <c r="AZ17" i="17"/>
  <c r="AB17" i="17"/>
  <c r="D6" i="17"/>
  <c r="E44" i="17" s="1"/>
  <c r="S46" i="17"/>
  <c r="S43" i="17"/>
  <c r="Y46" i="17"/>
  <c r="Y43" i="17"/>
  <c r="AE34" i="17"/>
  <c r="AE43" i="17"/>
  <c r="AK55" i="17"/>
  <c r="AK43" i="17"/>
  <c r="AQ46" i="17"/>
  <c r="AQ43" i="17"/>
  <c r="AW55" i="17"/>
  <c r="AW43" i="17"/>
  <c r="BC34" i="17"/>
  <c r="BC43" i="17"/>
  <c r="AH17" i="17"/>
  <c r="V17" i="17"/>
  <c r="AT17" i="17"/>
  <c r="H6" i="17"/>
  <c r="FM35" i="16"/>
  <c r="S10" i="17"/>
  <c r="AE10" i="17"/>
  <c r="AQ10" i="17"/>
  <c r="BC10" i="17"/>
  <c r="P7" i="17"/>
  <c r="S7" i="17"/>
  <c r="Y7" i="17"/>
  <c r="AB7" i="17"/>
  <c r="AE7" i="17"/>
  <c r="AK7" i="17"/>
  <c r="AN7" i="17"/>
  <c r="AQ7" i="17"/>
  <c r="AW7" i="17"/>
  <c r="AZ7" i="17"/>
  <c r="BC7" i="17"/>
  <c r="BC17" i="17"/>
  <c r="AK46" i="17"/>
  <c r="Y55" i="17"/>
  <c r="S34" i="17"/>
  <c r="AQ34" i="17"/>
  <c r="G11" i="17"/>
  <c r="G12" i="17"/>
  <c r="G13" i="17"/>
  <c r="G15" i="17"/>
  <c r="G16" i="17"/>
  <c r="G6" i="17"/>
  <c r="G8" i="17"/>
  <c r="G9" i="17"/>
  <c r="G10" i="17"/>
  <c r="G18" i="17"/>
  <c r="G24" i="17"/>
  <c r="G25" i="17"/>
  <c r="G32" i="17"/>
  <c r="G19" i="17"/>
  <c r="G21" i="17"/>
  <c r="G22" i="17"/>
  <c r="G26" i="17"/>
  <c r="G30" i="17"/>
  <c r="G35" i="17"/>
  <c r="G38" i="17"/>
  <c r="G39" i="17"/>
  <c r="G40" i="17"/>
  <c r="G47" i="17"/>
  <c r="G50" i="17"/>
  <c r="G51" i="17"/>
  <c r="G56" i="17"/>
  <c r="G58" i="17"/>
  <c r="G61" i="17"/>
  <c r="G37" i="17"/>
  <c r="G41" i="17"/>
  <c r="G42" i="17"/>
  <c r="G45" i="17"/>
  <c r="G52" i="17"/>
  <c r="F28" i="17"/>
  <c r="G28" i="17" s="1"/>
  <c r="G29" i="17"/>
  <c r="R28" i="17"/>
  <c r="R68" i="17" s="1"/>
  <c r="S29" i="17"/>
  <c r="T29" i="17"/>
  <c r="AP28" i="17"/>
  <c r="AQ29" i="17"/>
  <c r="BN28" i="17"/>
  <c r="BP29" i="17"/>
  <c r="I18" i="17"/>
  <c r="BG7" i="17"/>
  <c r="BH6" i="17"/>
  <c r="BI44" i="17" s="1"/>
  <c r="BJ7" i="17"/>
  <c r="BM7" i="17"/>
  <c r="BK6" i="17"/>
  <c r="BL44" i="17" s="1"/>
  <c r="BN6" i="17"/>
  <c r="BP7" i="17"/>
  <c r="BS7" i="17"/>
  <c r="BQ6" i="17"/>
  <c r="BT6" i="17"/>
  <c r="BV7" i="17"/>
  <c r="BY7" i="17"/>
  <c r="BW6" i="17"/>
  <c r="BZ6" i="17"/>
  <c r="CA44" i="17" s="1"/>
  <c r="CB7" i="17"/>
  <c r="D28" i="17"/>
  <c r="H28" i="17"/>
  <c r="L28" i="17"/>
  <c r="L68" i="17" s="1"/>
  <c r="M29" i="17"/>
  <c r="N29" i="17"/>
  <c r="X28" i="17"/>
  <c r="X68" i="17" s="1"/>
  <c r="Y29" i="17"/>
  <c r="Z29" i="17"/>
  <c r="AJ28" i="17"/>
  <c r="AK29" i="17"/>
  <c r="AL29" i="17"/>
  <c r="AV28" i="17"/>
  <c r="AV68" i="17" s="1"/>
  <c r="AW29" i="17"/>
  <c r="AX29" i="17"/>
  <c r="BH28" i="17"/>
  <c r="BV28" i="17" s="1"/>
  <c r="BJ29" i="17"/>
  <c r="BV29" i="17"/>
  <c r="M8" i="17"/>
  <c r="M9" i="17"/>
  <c r="M17" i="17"/>
  <c r="M18" i="17"/>
  <c r="M6" i="17"/>
  <c r="M10" i="17"/>
  <c r="M11" i="17"/>
  <c r="M12" i="17"/>
  <c r="M13" i="17"/>
  <c r="M15" i="17"/>
  <c r="M16" i="17"/>
  <c r="M19" i="17"/>
  <c r="M21" i="17"/>
  <c r="M22" i="17"/>
  <c r="M25" i="17"/>
  <c r="M26" i="17"/>
  <c r="M30" i="17"/>
  <c r="M35" i="17"/>
  <c r="M24" i="17"/>
  <c r="M32" i="17"/>
  <c r="M37" i="17"/>
  <c r="M41" i="17"/>
  <c r="M42" i="17"/>
  <c r="M45" i="17"/>
  <c r="M59" i="17"/>
  <c r="M61" i="17"/>
  <c r="M38" i="17"/>
  <c r="M39" i="17"/>
  <c r="M40" i="17"/>
  <c r="M50" i="17"/>
  <c r="M51" i="17"/>
  <c r="M56" i="17"/>
  <c r="M58" i="17"/>
  <c r="P6" i="17"/>
  <c r="P8" i="17"/>
  <c r="P9" i="17"/>
  <c r="P10" i="17"/>
  <c r="P18" i="17"/>
  <c r="Q6" i="17"/>
  <c r="P11" i="17"/>
  <c r="P12" i="17"/>
  <c r="P13" i="17"/>
  <c r="P15" i="17"/>
  <c r="P16" i="17"/>
  <c r="P19" i="17"/>
  <c r="P22" i="17"/>
  <c r="P25" i="17"/>
  <c r="P26" i="17"/>
  <c r="P30" i="17"/>
  <c r="P35" i="17"/>
  <c r="P21" i="17"/>
  <c r="P24" i="17"/>
  <c r="P32" i="17"/>
  <c r="P34" i="17"/>
  <c r="P37" i="17"/>
  <c r="P40" i="17"/>
  <c r="P41" i="17"/>
  <c r="P42" i="17"/>
  <c r="P45" i="17"/>
  <c r="P46" i="17"/>
  <c r="P54" i="17"/>
  <c r="P55" i="17"/>
  <c r="P61" i="17"/>
  <c r="P38" i="17"/>
  <c r="P39" i="17"/>
  <c r="P50" i="17"/>
  <c r="P51" i="17"/>
  <c r="P56" i="17"/>
  <c r="P58" i="17"/>
  <c r="P59" i="17"/>
  <c r="S8" i="17"/>
  <c r="S9" i="17"/>
  <c r="S12" i="17"/>
  <c r="S17" i="17"/>
  <c r="S18" i="17"/>
  <c r="S6" i="17"/>
  <c r="S11" i="17"/>
  <c r="S13" i="17"/>
  <c r="S15" i="17"/>
  <c r="S16" i="17"/>
  <c r="S19" i="17"/>
  <c r="S21" i="17"/>
  <c r="S22" i="17"/>
  <c r="S25" i="17"/>
  <c r="S26" i="17"/>
  <c r="S30" i="17"/>
  <c r="S35" i="17"/>
  <c r="S24" i="17"/>
  <c r="S32" i="17"/>
  <c r="S37" i="17"/>
  <c r="S40" i="17"/>
  <c r="S41" i="17"/>
  <c r="S42" i="17"/>
  <c r="S45" i="17"/>
  <c r="S59" i="17"/>
  <c r="S61" i="17"/>
  <c r="S38" i="17"/>
  <c r="S39" i="17"/>
  <c r="S50" i="17"/>
  <c r="S51" i="17"/>
  <c r="S54" i="17"/>
  <c r="S56" i="17"/>
  <c r="S58" i="17"/>
  <c r="V6" i="17"/>
  <c r="V8" i="17"/>
  <c r="V9" i="17"/>
  <c r="V10" i="17"/>
  <c r="V12" i="17"/>
  <c r="V18" i="17"/>
  <c r="W6" i="17"/>
  <c r="V11" i="17"/>
  <c r="V13" i="17"/>
  <c r="V15" i="17"/>
  <c r="V16" i="17"/>
  <c r="V19" i="17"/>
  <c r="V21" i="17"/>
  <c r="V22" i="17"/>
  <c r="V25" i="17"/>
  <c r="V26" i="17"/>
  <c r="V30" i="17"/>
  <c r="V35" i="17"/>
  <c r="V24" i="17"/>
  <c r="V32" i="17"/>
  <c r="V34" i="17"/>
  <c r="V37" i="17"/>
  <c r="V40" i="17"/>
  <c r="V41" i="17"/>
  <c r="V42" i="17"/>
  <c r="V45" i="17"/>
  <c r="V46" i="17"/>
  <c r="V54" i="17"/>
  <c r="V55" i="17"/>
  <c r="V38" i="17"/>
  <c r="V39" i="17"/>
  <c r="V50" i="17"/>
  <c r="V51" i="17"/>
  <c r="V56" i="17"/>
  <c r="V58" i="17"/>
  <c r="V59" i="17"/>
  <c r="Z6" i="17"/>
  <c r="Y8" i="17"/>
  <c r="Y9" i="17"/>
  <c r="Y12" i="17"/>
  <c r="Y17" i="17"/>
  <c r="Y18" i="17"/>
  <c r="Y6" i="17"/>
  <c r="Y11" i="17"/>
  <c r="Y13" i="17"/>
  <c r="Y15" i="17"/>
  <c r="Y16" i="17"/>
  <c r="Y19" i="17"/>
  <c r="Y21" i="17"/>
  <c r="Y22" i="17"/>
  <c r="Y25" i="17"/>
  <c r="Y26" i="17"/>
  <c r="Y35" i="17"/>
  <c r="Y24" i="17"/>
  <c r="Y32" i="17"/>
  <c r="Y36" i="17"/>
  <c r="Y37" i="17"/>
  <c r="Y40" i="17"/>
  <c r="Y41" i="17"/>
  <c r="Y42" i="17"/>
  <c r="Y45" i="17"/>
  <c r="Y61" i="17"/>
  <c r="Y38" i="17"/>
  <c r="Y39" i="17"/>
  <c r="Y50" i="17"/>
  <c r="Y51" i="17"/>
  <c r="Y54" i="17"/>
  <c r="Y56" i="17"/>
  <c r="Y58" i="17"/>
  <c r="Y59" i="17"/>
  <c r="AB6" i="17"/>
  <c r="AB8" i="17"/>
  <c r="AB9" i="17"/>
  <c r="AB10" i="17"/>
  <c r="AB12" i="17"/>
  <c r="AB18" i="17"/>
  <c r="AC6" i="17"/>
  <c r="AB11" i="17"/>
  <c r="AB13" i="17"/>
  <c r="AB15" i="17"/>
  <c r="AB16" i="17"/>
  <c r="AB19" i="17"/>
  <c r="AB21" i="17"/>
  <c r="AB22" i="17"/>
  <c r="AB25" i="17"/>
  <c r="AB26" i="17"/>
  <c r="AB35" i="17"/>
  <c r="AB24" i="17"/>
  <c r="AB32" i="17"/>
  <c r="AB34" i="17"/>
  <c r="AB37" i="17"/>
  <c r="AB40" i="17"/>
  <c r="AB41" i="17"/>
  <c r="AB42" i="17"/>
  <c r="AB45" i="17"/>
  <c r="AB46" i="17"/>
  <c r="AB54" i="17"/>
  <c r="AB55" i="17"/>
  <c r="AB61" i="17"/>
  <c r="AB36" i="17"/>
  <c r="AB38" i="17"/>
  <c r="AB39" i="17"/>
  <c r="AB50" i="17"/>
  <c r="AB51" i="17"/>
  <c r="AB56" i="17"/>
  <c r="AB58" i="17"/>
  <c r="AB59" i="17"/>
  <c r="AF6" i="17"/>
  <c r="AE8" i="17"/>
  <c r="AE9" i="17"/>
  <c r="AE12" i="17"/>
  <c r="AE17" i="17"/>
  <c r="AE18" i="17"/>
  <c r="AE6" i="17"/>
  <c r="AE11" i="17"/>
  <c r="AE13" i="17"/>
  <c r="AE15" i="17"/>
  <c r="AE16" i="17"/>
  <c r="AE19" i="17"/>
  <c r="AE21" i="17"/>
  <c r="AE22" i="17"/>
  <c r="AE25" i="17"/>
  <c r="AE26" i="17"/>
  <c r="AE35" i="17"/>
  <c r="AE24" i="17"/>
  <c r="AE32" i="17"/>
  <c r="AE36" i="17"/>
  <c r="AE37" i="17"/>
  <c r="AE40" i="17"/>
  <c r="AE41" i="17"/>
  <c r="AE42" i="17"/>
  <c r="AE45" i="17"/>
  <c r="AE54" i="17"/>
  <c r="AE61" i="17"/>
  <c r="AE38" i="17"/>
  <c r="AE39" i="17"/>
  <c r="AE50" i="17"/>
  <c r="AE51" i="17"/>
  <c r="AE56" i="17"/>
  <c r="AE58" i="17"/>
  <c r="AE59" i="17"/>
  <c r="AH6" i="17"/>
  <c r="AH8" i="17"/>
  <c r="AH9" i="17"/>
  <c r="AH10" i="17"/>
  <c r="AH12" i="17"/>
  <c r="AH18" i="17"/>
  <c r="AI6" i="17"/>
  <c r="AH11" i="17"/>
  <c r="AH13" i="17"/>
  <c r="AH15" i="17"/>
  <c r="AH16" i="17"/>
  <c r="AH19" i="17"/>
  <c r="AH21" i="17"/>
  <c r="AH22" i="17"/>
  <c r="AH25" i="17"/>
  <c r="AH26" i="17"/>
  <c r="AH35" i="17"/>
  <c r="AH24" i="17"/>
  <c r="AH32" i="17"/>
  <c r="AH34" i="17"/>
  <c r="AH37" i="17"/>
  <c r="AH40" i="17"/>
  <c r="AH41" i="17"/>
  <c r="AH42" i="17"/>
  <c r="AH45" i="17"/>
  <c r="AH46" i="17"/>
  <c r="AH54" i="17"/>
  <c r="AH55" i="17"/>
  <c r="AH36" i="17"/>
  <c r="AH38" i="17"/>
  <c r="AH39" i="17"/>
  <c r="AH50" i="17"/>
  <c r="AH51" i="17"/>
  <c r="AH56" i="17"/>
  <c r="AH58" i="17"/>
  <c r="AH59" i="17"/>
  <c r="AL6" i="17"/>
  <c r="AK8" i="17"/>
  <c r="AK9" i="17"/>
  <c r="AK12" i="17"/>
  <c r="AK17" i="17"/>
  <c r="AK18" i="17"/>
  <c r="AK6" i="17"/>
  <c r="AK11" i="17"/>
  <c r="AK13" i="17"/>
  <c r="AK15" i="17"/>
  <c r="AK16" i="17"/>
  <c r="AK19" i="17"/>
  <c r="AK21" i="17"/>
  <c r="AK22" i="17"/>
  <c r="AK25" i="17"/>
  <c r="AK26" i="17"/>
  <c r="AK35" i="17"/>
  <c r="AK24" i="17"/>
  <c r="AK32" i="17"/>
  <c r="AK36" i="17"/>
  <c r="AK37" i="17"/>
  <c r="AK40" i="17"/>
  <c r="AK41" i="17"/>
  <c r="AK42" i="17"/>
  <c r="AK45" i="17"/>
  <c r="AK54" i="17"/>
  <c r="AK61" i="17"/>
  <c r="AK38" i="17"/>
  <c r="AK39" i="17"/>
  <c r="AK50" i="17"/>
  <c r="AK51" i="17"/>
  <c r="AK56" i="17"/>
  <c r="AK58" i="17"/>
  <c r="AK59" i="17"/>
  <c r="AN6" i="17"/>
  <c r="AN8" i="17"/>
  <c r="AN9" i="17"/>
  <c r="AN10" i="17"/>
  <c r="AN12" i="17"/>
  <c r="AN18" i="17"/>
  <c r="AO6" i="17"/>
  <c r="AN11" i="17"/>
  <c r="AN13" i="17"/>
  <c r="AN15" i="17"/>
  <c r="AN16" i="17"/>
  <c r="AN19" i="17"/>
  <c r="AN21" i="17"/>
  <c r="AN22" i="17"/>
  <c r="AN25" i="17"/>
  <c r="AN26" i="17"/>
  <c r="AN24" i="17"/>
  <c r="AN32" i="17"/>
  <c r="AN34" i="17"/>
  <c r="AN36" i="17"/>
  <c r="AN37" i="17"/>
  <c r="AN40" i="17"/>
  <c r="AN41" i="17"/>
  <c r="AN42" i="17"/>
  <c r="AN45" i="17"/>
  <c r="AN46" i="17"/>
  <c r="AN54" i="17"/>
  <c r="AN55" i="17"/>
  <c r="AN61" i="17"/>
  <c r="AN35" i="17"/>
  <c r="AN38" i="17"/>
  <c r="AN39" i="17"/>
  <c r="AN47" i="17"/>
  <c r="AN50" i="17"/>
  <c r="AN51" i="17"/>
  <c r="AN56" i="17"/>
  <c r="AN58" i="17"/>
  <c r="AN59" i="17"/>
  <c r="AR6" i="17"/>
  <c r="AQ8" i="17"/>
  <c r="AQ9" i="17"/>
  <c r="AQ12" i="17"/>
  <c r="AQ17" i="17"/>
  <c r="AQ18" i="17"/>
  <c r="AQ6" i="17"/>
  <c r="AQ11" i="17"/>
  <c r="AQ13" i="17"/>
  <c r="AQ15" i="17"/>
  <c r="AQ16" i="17"/>
  <c r="AQ19" i="17"/>
  <c r="AQ21" i="17"/>
  <c r="AQ22" i="17"/>
  <c r="AQ25" i="17"/>
  <c r="AQ26" i="17"/>
  <c r="AQ24" i="17"/>
  <c r="AQ32" i="17"/>
  <c r="AQ36" i="17"/>
  <c r="AQ37" i="17"/>
  <c r="AQ40" i="17"/>
  <c r="AQ41" i="17"/>
  <c r="AQ42" i="17"/>
  <c r="AQ45" i="17"/>
  <c r="AQ47" i="17"/>
  <c r="AQ51" i="17"/>
  <c r="AQ54" i="17"/>
  <c r="AQ61" i="17"/>
  <c r="AQ35" i="17"/>
  <c r="AQ38" i="17"/>
  <c r="AQ39" i="17"/>
  <c r="AQ50" i="17"/>
  <c r="AQ56" i="17"/>
  <c r="AQ58" i="17"/>
  <c r="AQ59" i="17"/>
  <c r="AT6" i="17"/>
  <c r="AT8" i="17"/>
  <c r="AT9" i="17"/>
  <c r="AT10" i="17"/>
  <c r="AT12" i="17"/>
  <c r="AT18" i="17"/>
  <c r="AU6" i="17"/>
  <c r="AT11" i="17"/>
  <c r="AT13" i="17"/>
  <c r="AT15" i="17"/>
  <c r="AT16" i="17"/>
  <c r="AT19" i="17"/>
  <c r="AT21" i="17"/>
  <c r="AT22" i="17"/>
  <c r="AT25" i="17"/>
  <c r="AT26" i="17"/>
  <c r="AT30" i="17"/>
  <c r="AT24" i="17"/>
  <c r="AT32" i="17"/>
  <c r="AT34" i="17"/>
  <c r="AT36" i="17"/>
  <c r="AT37" i="17"/>
  <c r="AT40" i="17"/>
  <c r="AT41" i="17"/>
  <c r="AT42" i="17"/>
  <c r="AT45" i="17"/>
  <c r="AT46" i="17"/>
  <c r="AT51" i="17"/>
  <c r="AT54" i="17"/>
  <c r="AT55" i="17"/>
  <c r="AT35" i="17"/>
  <c r="AT38" i="17"/>
  <c r="AT39" i="17"/>
  <c r="AT47" i="17"/>
  <c r="AT50" i="17"/>
  <c r="AT56" i="17"/>
  <c r="AT58" i="17"/>
  <c r="AT59" i="17"/>
  <c r="AX6" i="17"/>
  <c r="AW8" i="17"/>
  <c r="AW9" i="17"/>
  <c r="AW12" i="17"/>
  <c r="AW17" i="17"/>
  <c r="AW18" i="17"/>
  <c r="AW6" i="17"/>
  <c r="AW11" i="17"/>
  <c r="AW13" i="17"/>
  <c r="AW15" i="17"/>
  <c r="AW16" i="17"/>
  <c r="AW19" i="17"/>
  <c r="AW21" i="17"/>
  <c r="AW22" i="17"/>
  <c r="AW25" i="17"/>
  <c r="AW26" i="17"/>
  <c r="AW24" i="17"/>
  <c r="AW30" i="17"/>
  <c r="AW32" i="17"/>
  <c r="AW36" i="17"/>
  <c r="AW37" i="17"/>
  <c r="AW40" i="17"/>
  <c r="AW41" i="17"/>
  <c r="AW42" i="17"/>
  <c r="AW45" i="17"/>
  <c r="AW47" i="17"/>
  <c r="AW51" i="17"/>
  <c r="AW54" i="17"/>
  <c r="AW61" i="17"/>
  <c r="AW35" i="17"/>
  <c r="AW38" i="17"/>
  <c r="AW39" i="17"/>
  <c r="AW50" i="17"/>
  <c r="AW56" i="17"/>
  <c r="AW58" i="17"/>
  <c r="AW59" i="17"/>
  <c r="AZ6" i="17"/>
  <c r="AZ8" i="17"/>
  <c r="AZ9" i="17"/>
  <c r="AZ10" i="17"/>
  <c r="AZ12" i="17"/>
  <c r="AZ18" i="17"/>
  <c r="BA6" i="17"/>
  <c r="AZ11" i="17"/>
  <c r="AZ13" i="17"/>
  <c r="AZ15" i="17"/>
  <c r="AZ16" i="17"/>
  <c r="AZ19" i="17"/>
  <c r="AZ21" i="17"/>
  <c r="AZ22" i="17"/>
  <c r="AZ25" i="17"/>
  <c r="AZ26" i="17"/>
  <c r="AZ30" i="17"/>
  <c r="AZ24" i="17"/>
  <c r="AZ32" i="17"/>
  <c r="AZ34" i="17"/>
  <c r="AZ36" i="17"/>
  <c r="AZ37" i="17"/>
  <c r="AZ40" i="17"/>
  <c r="AZ41" i="17"/>
  <c r="AZ42" i="17"/>
  <c r="AZ45" i="17"/>
  <c r="AZ46" i="17"/>
  <c r="AZ51" i="17"/>
  <c r="AZ54" i="17"/>
  <c r="AZ55" i="17"/>
  <c r="AZ61" i="17"/>
  <c r="AZ35" i="17"/>
  <c r="AZ38" i="17"/>
  <c r="AZ39" i="17"/>
  <c r="AZ47" i="17"/>
  <c r="AZ50" i="17"/>
  <c r="AZ56" i="17"/>
  <c r="AZ58" i="17"/>
  <c r="AZ59" i="17"/>
  <c r="BD6" i="17"/>
  <c r="BC8" i="17"/>
  <c r="BC9" i="17"/>
  <c r="BC12" i="17"/>
  <c r="BC6" i="17"/>
  <c r="BC11" i="17"/>
  <c r="BC13" i="17"/>
  <c r="BC15" i="17"/>
  <c r="BC16" i="17"/>
  <c r="BC19" i="17"/>
  <c r="BC21" i="17"/>
  <c r="BC22" i="17"/>
  <c r="BC25" i="17"/>
  <c r="BC26" i="17"/>
  <c r="BC24" i="17"/>
  <c r="BC30" i="17"/>
  <c r="BC32" i="17"/>
  <c r="BC36" i="17"/>
  <c r="BC37" i="17"/>
  <c r="BC40" i="17"/>
  <c r="BC41" i="17"/>
  <c r="BC42" i="17"/>
  <c r="BC45" i="17"/>
  <c r="BC54" i="17"/>
  <c r="BC61" i="17"/>
  <c r="BC35" i="17"/>
  <c r="BC38" i="17"/>
  <c r="BC39" i="17"/>
  <c r="BC47" i="17"/>
  <c r="BC50" i="17"/>
  <c r="BC56" i="17"/>
  <c r="BC58" i="17"/>
  <c r="BC59" i="17"/>
  <c r="BC60" i="17"/>
  <c r="AB28" i="17"/>
  <c r="AB68" i="17" s="1"/>
  <c r="AC28" i="17"/>
  <c r="AC68" i="17" s="1"/>
  <c r="AN28" i="17"/>
  <c r="AO28" i="17"/>
  <c r="AO68" i="17" s="1"/>
  <c r="AZ28" i="17"/>
  <c r="AZ68" i="17" s="1"/>
  <c r="BA28" i="17"/>
  <c r="BA68" i="17" s="1"/>
  <c r="BM28" i="17"/>
  <c r="BM68" i="17" s="1"/>
  <c r="BS28" i="17"/>
  <c r="BS68" i="17" s="1"/>
  <c r="P28" i="17"/>
  <c r="P68" i="17" s="1"/>
  <c r="G7" i="17"/>
  <c r="K7" i="17"/>
  <c r="K34" i="17"/>
  <c r="Y34" i="17"/>
  <c r="AK34" i="17"/>
  <c r="AW34" i="17"/>
  <c r="V29" i="17"/>
  <c r="AH29" i="17"/>
  <c r="AT29" i="17"/>
  <c r="M34" i="17"/>
  <c r="BC51" i="17"/>
  <c r="M46" i="17"/>
  <c r="AE46" i="17"/>
  <c r="AW46" i="17"/>
  <c r="K55" i="17"/>
  <c r="M55" i="17"/>
  <c r="AE55" i="17"/>
  <c r="AQ55" i="17"/>
  <c r="BC55" i="17"/>
  <c r="G55" i="17"/>
  <c r="BC46" i="17"/>
  <c r="K11" i="17"/>
  <c r="K12" i="17"/>
  <c r="K13" i="17"/>
  <c r="K15" i="17"/>
  <c r="K16" i="17"/>
  <c r="K17" i="17"/>
  <c r="K6" i="17"/>
  <c r="K8" i="17"/>
  <c r="K9" i="17"/>
  <c r="K10" i="17"/>
  <c r="K18" i="17"/>
  <c r="K19" i="17"/>
  <c r="K24" i="17"/>
  <c r="K32" i="17"/>
  <c r="K21" i="17"/>
  <c r="K22" i="17"/>
  <c r="K25" i="17"/>
  <c r="K26" i="17"/>
  <c r="K30" i="17"/>
  <c r="K35" i="17"/>
  <c r="K38" i="17"/>
  <c r="K39" i="17"/>
  <c r="K40" i="17"/>
  <c r="K50" i="17"/>
  <c r="K51" i="17"/>
  <c r="K56" i="17"/>
  <c r="K58" i="17"/>
  <c r="K37" i="17"/>
  <c r="K41" i="17"/>
  <c r="K42" i="17"/>
  <c r="K45" i="17"/>
  <c r="K59" i="17"/>
  <c r="J28" i="17"/>
  <c r="K29" i="17"/>
  <c r="AD28" i="17"/>
  <c r="AD68" i="17" s="1"/>
  <c r="AE29" i="17"/>
  <c r="AF29" i="17"/>
  <c r="BB28" i="17"/>
  <c r="BB68" i="17" s="1"/>
  <c r="BC29" i="17"/>
  <c r="BD29" i="17"/>
  <c r="V28" i="17"/>
  <c r="V68" i="17" s="1"/>
  <c r="AH28" i="17"/>
  <c r="AH68" i="17" s="1"/>
  <c r="AI28" i="17"/>
  <c r="AI68" i="17" s="1"/>
  <c r="AT28" i="17"/>
  <c r="AT68" i="17" s="1"/>
  <c r="AU28" i="17"/>
  <c r="AU68" i="17" s="1"/>
  <c r="BG28" i="17"/>
  <c r="BG68" i="17" s="1"/>
  <c r="BZ28" i="17"/>
  <c r="CB29" i="17"/>
  <c r="BY28" i="17"/>
  <c r="G17" i="17"/>
  <c r="G34" i="17"/>
  <c r="Q29" i="17"/>
  <c r="G46" i="17"/>
  <c r="S55" i="17"/>
  <c r="CR34" i="17"/>
  <c r="CR29" i="17" s="1"/>
  <c r="CR10" i="17"/>
  <c r="CR7" i="17" s="1"/>
  <c r="CR55" i="17"/>
  <c r="DF55" i="17" s="1"/>
  <c r="CR46" i="17"/>
  <c r="DF46" i="17" s="1"/>
  <c r="CR17" i="17"/>
  <c r="DF17" i="17" s="1"/>
  <c r="K28" i="17" l="1"/>
  <c r="K68" i="17" s="1"/>
  <c r="J68" i="17"/>
  <c r="BX44" i="17"/>
  <c r="BR44" i="17"/>
  <c r="I44" i="17"/>
  <c r="BU44" i="17"/>
  <c r="BO44" i="17"/>
  <c r="CA57" i="17"/>
  <c r="BI57" i="17"/>
  <c r="E57" i="17"/>
  <c r="BL57" i="17"/>
  <c r="FC36" i="21"/>
  <c r="BX15" i="17"/>
  <c r="BX57" i="17"/>
  <c r="BR15" i="17"/>
  <c r="BR57" i="17"/>
  <c r="I20" i="17"/>
  <c r="I57" i="17"/>
  <c r="BU15" i="17"/>
  <c r="BU57" i="17"/>
  <c r="BO15" i="17"/>
  <c r="BO57" i="17"/>
  <c r="BL14" i="17"/>
  <c r="BL15" i="17"/>
  <c r="CA14" i="17"/>
  <c r="CA15" i="17"/>
  <c r="BI14" i="17"/>
  <c r="BI15" i="17"/>
  <c r="BX20" i="17"/>
  <c r="BX14" i="17"/>
  <c r="BR20" i="17"/>
  <c r="BR14" i="17"/>
  <c r="BU20" i="17"/>
  <c r="BU14" i="17"/>
  <c r="BO20" i="17"/>
  <c r="BO14" i="17"/>
  <c r="BL20" i="17"/>
  <c r="CA20" i="17"/>
  <c r="BI20" i="17"/>
  <c r="E20" i="17"/>
  <c r="E14" i="17"/>
  <c r="I37" i="17"/>
  <c r="I14" i="17"/>
  <c r="F3" i="17"/>
  <c r="CA29" i="17"/>
  <c r="I10" i="17"/>
  <c r="I29" i="17"/>
  <c r="I28" i="17"/>
  <c r="I51" i="17"/>
  <c r="I21" i="17"/>
  <c r="E25" i="17"/>
  <c r="D3" i="17"/>
  <c r="I30" i="17"/>
  <c r="I38" i="17"/>
  <c r="I12" i="17"/>
  <c r="Q28" i="17"/>
  <c r="Q68" i="17" s="1"/>
  <c r="E40" i="17"/>
  <c r="E16" i="17"/>
  <c r="I40" i="17"/>
  <c r="I24" i="17"/>
  <c r="I16" i="17"/>
  <c r="I9" i="17"/>
  <c r="I58" i="17"/>
  <c r="I42" i="17"/>
  <c r="I25" i="17"/>
  <c r="E10" i="17"/>
  <c r="E46" i="17"/>
  <c r="N6" i="17"/>
  <c r="E24" i="17"/>
  <c r="E9" i="17"/>
  <c r="E42" i="17"/>
  <c r="E56" i="17"/>
  <c r="BU7" i="17"/>
  <c r="BU43" i="17"/>
  <c r="BI7" i="17"/>
  <c r="BI43" i="17"/>
  <c r="E55" i="17"/>
  <c r="E43" i="17"/>
  <c r="DF29" i="17"/>
  <c r="DF34" i="17"/>
  <c r="E39" i="17"/>
  <c r="E35" i="17"/>
  <c r="E15" i="17"/>
  <c r="E8" i="17"/>
  <c r="E29" i="17"/>
  <c r="BR7" i="17"/>
  <c r="BR43" i="17"/>
  <c r="BF7" i="17"/>
  <c r="BF43" i="17"/>
  <c r="E61" i="17"/>
  <c r="E50" i="17"/>
  <c r="E38" i="17"/>
  <c r="E37" i="17"/>
  <c r="E30" i="17"/>
  <c r="E21" i="17"/>
  <c r="E12" i="17"/>
  <c r="D2" i="17"/>
  <c r="E13" i="17"/>
  <c r="E28" i="17"/>
  <c r="I8" i="17"/>
  <c r="I43" i="17"/>
  <c r="DF7" i="17"/>
  <c r="DF10" i="17"/>
  <c r="CA7" i="17"/>
  <c r="CA43" i="17"/>
  <c r="BO29" i="17"/>
  <c r="BO43" i="17"/>
  <c r="E51" i="17"/>
  <c r="E41" i="17"/>
  <c r="E22" i="17"/>
  <c r="E6" i="17"/>
  <c r="BU28" i="17"/>
  <c r="BX7" i="17"/>
  <c r="BX43" i="17"/>
  <c r="BL7" i="17"/>
  <c r="BL43" i="17"/>
  <c r="E17" i="17"/>
  <c r="E58" i="17"/>
  <c r="E47" i="17"/>
  <c r="E45" i="17"/>
  <c r="E32" i="17"/>
  <c r="E26" i="17"/>
  <c r="E19" i="17"/>
  <c r="E11" i="17"/>
  <c r="E18" i="17"/>
  <c r="E34" i="17"/>
  <c r="E7" i="17"/>
  <c r="I55" i="17"/>
  <c r="I34" i="17"/>
  <c r="I7" i="17"/>
  <c r="T6" i="17"/>
  <c r="I61" i="17"/>
  <c r="I50" i="17"/>
  <c r="I45" i="17"/>
  <c r="I32" i="17"/>
  <c r="I26" i="17"/>
  <c r="I19" i="17"/>
  <c r="I11" i="17"/>
  <c r="I15" i="17"/>
  <c r="I46" i="17"/>
  <c r="I17" i="17"/>
  <c r="I56" i="17"/>
  <c r="I39" i="17"/>
  <c r="I41" i="17"/>
  <c r="I35" i="17"/>
  <c r="I22" i="17"/>
  <c r="I13" i="17"/>
  <c r="I6" i="17"/>
  <c r="CR6" i="17"/>
  <c r="BX28" i="17"/>
  <c r="FM36" i="16"/>
  <c r="W28" i="17"/>
  <c r="W68" i="17" s="1"/>
  <c r="BI29" i="17"/>
  <c r="BF28" i="17"/>
  <c r="BF68" i="17" s="1"/>
  <c r="BR28" i="17"/>
  <c r="BR68" i="17" s="1"/>
  <c r="BL28" i="17"/>
  <c r="BO7" i="17"/>
  <c r="CB28" i="17"/>
  <c r="CA28" i="17"/>
  <c r="AF28" i="17"/>
  <c r="AF68" i="17" s="1"/>
  <c r="AE28" i="17"/>
  <c r="AE68" i="17" s="1"/>
  <c r="AX28" i="17"/>
  <c r="AX68" i="17" s="1"/>
  <c r="AW28" i="17"/>
  <c r="AW68" i="17" s="1"/>
  <c r="Z28" i="17"/>
  <c r="Z68" i="17" s="1"/>
  <c r="Y28" i="17"/>
  <c r="Y68" i="17" s="1"/>
  <c r="CB6" i="17"/>
  <c r="CA8" i="17"/>
  <c r="CA9" i="17"/>
  <c r="CA12" i="17"/>
  <c r="CA17" i="17"/>
  <c r="CA6" i="17"/>
  <c r="CA11" i="17"/>
  <c r="CA13" i="17"/>
  <c r="CA16" i="17"/>
  <c r="CA18" i="17"/>
  <c r="CA19" i="17"/>
  <c r="CA21" i="17"/>
  <c r="CA22" i="17"/>
  <c r="CA25" i="17"/>
  <c r="CA26" i="17"/>
  <c r="CA30" i="17"/>
  <c r="CA31" i="17"/>
  <c r="CA24" i="17"/>
  <c r="CA32" i="17"/>
  <c r="CA35" i="17"/>
  <c r="CA36" i="17"/>
  <c r="CA40" i="17"/>
  <c r="CA41" i="17"/>
  <c r="CA42" i="17"/>
  <c r="CA45" i="17"/>
  <c r="CA54" i="17"/>
  <c r="CA38" i="17"/>
  <c r="CA39" i="17"/>
  <c r="CA47" i="17"/>
  <c r="CA49" i="17"/>
  <c r="CA48" i="17"/>
  <c r="CA50" i="17"/>
  <c r="CA51" i="17"/>
  <c r="CA56" i="17"/>
  <c r="CA58" i="17"/>
  <c r="CA59" i="17"/>
  <c r="CA60" i="17"/>
  <c r="CA61" i="17"/>
  <c r="CA46" i="17"/>
  <c r="CA37" i="17"/>
  <c r="CA10" i="17"/>
  <c r="CA55" i="17"/>
  <c r="CA34" i="17"/>
  <c r="BX6" i="17"/>
  <c r="BX8" i="17"/>
  <c r="BX9" i="17"/>
  <c r="BY6" i="17"/>
  <c r="BX11" i="17"/>
  <c r="BX13" i="17"/>
  <c r="BX16" i="17"/>
  <c r="BX18" i="17"/>
  <c r="BX19" i="17"/>
  <c r="BX21" i="17"/>
  <c r="BX22" i="17"/>
  <c r="BX25" i="17"/>
  <c r="BX26" i="17"/>
  <c r="BX30" i="17"/>
  <c r="BX24" i="17"/>
  <c r="BX29" i="17"/>
  <c r="BX32" i="17"/>
  <c r="BX34" i="17"/>
  <c r="BX35" i="17"/>
  <c r="BX36" i="17"/>
  <c r="BX37" i="17"/>
  <c r="BX40" i="17"/>
  <c r="BX41" i="17"/>
  <c r="BX42" i="17"/>
  <c r="BX45" i="17"/>
  <c r="BX46" i="17"/>
  <c r="BX48" i="17"/>
  <c r="BX54" i="17"/>
  <c r="BX55" i="17"/>
  <c r="BX38" i="17"/>
  <c r="BX39" i="17"/>
  <c r="BX47" i="17"/>
  <c r="BX50" i="17"/>
  <c r="BX51" i="17"/>
  <c r="BX56" i="17"/>
  <c r="BX58" i="17"/>
  <c r="BX59" i="17"/>
  <c r="BX60" i="17"/>
  <c r="BX61" i="17"/>
  <c r="BX17" i="17"/>
  <c r="BX12" i="17"/>
  <c r="BX10" i="17"/>
  <c r="BV6" i="17"/>
  <c r="BU8" i="17"/>
  <c r="BU9" i="17"/>
  <c r="BU12" i="17"/>
  <c r="BU17" i="17"/>
  <c r="BU6" i="17"/>
  <c r="BU11" i="17"/>
  <c r="BU13" i="17"/>
  <c r="BU16" i="17"/>
  <c r="BU18" i="17"/>
  <c r="BU19" i="17"/>
  <c r="BU21" i="17"/>
  <c r="BU22" i="17"/>
  <c r="BU25" i="17"/>
  <c r="BU26" i="17"/>
  <c r="BU30" i="17"/>
  <c r="BU24" i="17"/>
  <c r="BU32" i="17"/>
  <c r="BU34" i="17"/>
  <c r="BU36" i="17"/>
  <c r="BU37" i="17"/>
  <c r="BU40" i="17"/>
  <c r="BU41" i="17"/>
  <c r="BU42" i="17"/>
  <c r="BU45" i="17"/>
  <c r="BU54" i="17"/>
  <c r="BU35" i="17"/>
  <c r="BU38" i="17"/>
  <c r="BU39" i="17"/>
  <c r="BU47" i="17"/>
  <c r="BU48" i="17"/>
  <c r="BU50" i="17"/>
  <c r="BU51" i="17"/>
  <c r="BU56" i="17"/>
  <c r="BU58" i="17"/>
  <c r="BU59" i="17"/>
  <c r="BU60" i="17"/>
  <c r="BU61" i="17"/>
  <c r="BU55" i="17"/>
  <c r="BU46" i="17"/>
  <c r="BU29" i="17"/>
  <c r="BU10" i="17"/>
  <c r="BR6" i="17"/>
  <c r="BR8" i="17"/>
  <c r="BR9" i="17"/>
  <c r="BS6" i="17"/>
  <c r="BR11" i="17"/>
  <c r="BR13" i="17"/>
  <c r="BR16" i="17"/>
  <c r="BR18" i="17"/>
  <c r="BR19" i="17"/>
  <c r="BR21" i="17"/>
  <c r="BR22" i="17"/>
  <c r="BR25" i="17"/>
  <c r="BR26" i="17"/>
  <c r="BR30" i="17"/>
  <c r="BR24" i="17"/>
  <c r="BR32" i="17"/>
  <c r="BR34" i="17"/>
  <c r="BR36" i="17"/>
  <c r="BR37" i="17"/>
  <c r="BR40" i="17"/>
  <c r="BR41" i="17"/>
  <c r="BR42" i="17"/>
  <c r="BR45" i="17"/>
  <c r="BR46" i="17"/>
  <c r="BR48" i="17"/>
  <c r="BR54" i="17"/>
  <c r="BR55" i="17"/>
  <c r="BR61" i="17"/>
  <c r="BR35" i="17"/>
  <c r="BR38" i="17"/>
  <c r="BR39" i="17"/>
  <c r="BR47" i="17"/>
  <c r="BR50" i="17"/>
  <c r="BR51" i="17"/>
  <c r="BR56" i="17"/>
  <c r="BR58" i="17"/>
  <c r="BR59" i="17"/>
  <c r="BR60" i="17"/>
  <c r="BR29" i="17"/>
  <c r="BR10" i="17"/>
  <c r="BR12" i="17"/>
  <c r="BR17" i="17"/>
  <c r="BP6" i="17"/>
  <c r="BO8" i="17"/>
  <c r="BO9" i="17"/>
  <c r="BO12" i="17"/>
  <c r="BO17" i="17"/>
  <c r="BO6" i="17"/>
  <c r="BO11" i="17"/>
  <c r="BO13" i="17"/>
  <c r="BO16" i="17"/>
  <c r="BO18" i="17"/>
  <c r="BO19" i="17"/>
  <c r="BO21" i="17"/>
  <c r="BO22" i="17"/>
  <c r="BO23" i="17"/>
  <c r="BO25" i="17"/>
  <c r="BO26" i="17"/>
  <c r="BO30" i="17"/>
  <c r="BO24" i="17"/>
  <c r="BO32" i="17"/>
  <c r="BO36" i="17"/>
  <c r="BO37" i="17"/>
  <c r="BO40" i="17"/>
  <c r="BO41" i="17"/>
  <c r="BO42" i="17"/>
  <c r="BO45" i="17"/>
  <c r="BO54" i="17"/>
  <c r="BO61" i="17"/>
  <c r="BO35" i="17"/>
  <c r="BO38" i="17"/>
  <c r="BO39" i="17"/>
  <c r="BO47" i="17"/>
  <c r="BO50" i="17"/>
  <c r="BO51" i="17"/>
  <c r="BO56" i="17"/>
  <c r="BO58" i="17"/>
  <c r="BO59" i="17"/>
  <c r="BO60" i="17"/>
  <c r="BO46" i="17"/>
  <c r="BO34" i="17"/>
  <c r="BO10" i="17"/>
  <c r="BO55" i="17"/>
  <c r="BL6" i="17"/>
  <c r="BL8" i="17"/>
  <c r="BL9" i="17"/>
  <c r="BM6" i="17"/>
  <c r="BL11" i="17"/>
  <c r="BL13" i="17"/>
  <c r="BL16" i="17"/>
  <c r="BL18" i="17"/>
  <c r="BL19" i="17"/>
  <c r="BL21" i="17"/>
  <c r="BL22" i="17"/>
  <c r="BL25" i="17"/>
  <c r="BL26" i="17"/>
  <c r="BL30" i="17"/>
  <c r="BL24" i="17"/>
  <c r="BL32" i="17"/>
  <c r="BL34" i="17"/>
  <c r="BL36" i="17"/>
  <c r="BL37" i="17"/>
  <c r="BL40" i="17"/>
  <c r="BL41" i="17"/>
  <c r="BL42" i="17"/>
  <c r="BL45" i="17"/>
  <c r="BL46" i="17"/>
  <c r="BL54" i="17"/>
  <c r="BL55" i="17"/>
  <c r="BL60" i="17"/>
  <c r="BL61" i="17"/>
  <c r="BL35" i="17"/>
  <c r="BL38" i="17"/>
  <c r="BL39" i="17"/>
  <c r="BL47" i="17"/>
  <c r="BL50" i="17"/>
  <c r="BL51" i="17"/>
  <c r="BL56" i="17"/>
  <c r="BL58" i="17"/>
  <c r="BL59" i="17"/>
  <c r="BL29" i="17"/>
  <c r="BL12" i="17"/>
  <c r="BL10" i="17"/>
  <c r="BL17" i="17"/>
  <c r="BJ6" i="17"/>
  <c r="BI8" i="17"/>
  <c r="BI9" i="17"/>
  <c r="BI12" i="17"/>
  <c r="BI17" i="17"/>
  <c r="BI6" i="17"/>
  <c r="BI11" i="17"/>
  <c r="BI13" i="17"/>
  <c r="BI16" i="17"/>
  <c r="BI18" i="17"/>
  <c r="BI19" i="17"/>
  <c r="BI21" i="17"/>
  <c r="BI22" i="17"/>
  <c r="BI25" i="17"/>
  <c r="BI26" i="17"/>
  <c r="BI30" i="17"/>
  <c r="BI24" i="17"/>
  <c r="BI32" i="17"/>
  <c r="BI36" i="17"/>
  <c r="BI37" i="17"/>
  <c r="BI40" i="17"/>
  <c r="BI41" i="17"/>
  <c r="BI42" i="17"/>
  <c r="BI45" i="17"/>
  <c r="BI54" i="17"/>
  <c r="BI61" i="17"/>
  <c r="BI35" i="17"/>
  <c r="BI38" i="17"/>
  <c r="BI39" i="17"/>
  <c r="BI47" i="17"/>
  <c r="BI50" i="17"/>
  <c r="BI51" i="17"/>
  <c r="BI56" i="17"/>
  <c r="BI58" i="17"/>
  <c r="BI59" i="17"/>
  <c r="BI60" i="17"/>
  <c r="BI46" i="17"/>
  <c r="BI55" i="17"/>
  <c r="BI34" i="17"/>
  <c r="BI10" i="17"/>
  <c r="BF6" i="17"/>
  <c r="BF8" i="17"/>
  <c r="BF9" i="17"/>
  <c r="BG6" i="17"/>
  <c r="BF11" i="17"/>
  <c r="BF13" i="17"/>
  <c r="BF16" i="17"/>
  <c r="BF18" i="17"/>
  <c r="BF19" i="17"/>
  <c r="BF21" i="17"/>
  <c r="BF22" i="17"/>
  <c r="BF25" i="17"/>
  <c r="BF26" i="17"/>
  <c r="BF30" i="17"/>
  <c r="BF24" i="17"/>
  <c r="BF32" i="17"/>
  <c r="BF34" i="17"/>
  <c r="BF36" i="17"/>
  <c r="BF37" i="17"/>
  <c r="BF40" i="17"/>
  <c r="BF41" i="17"/>
  <c r="BF42" i="17"/>
  <c r="BF45" i="17"/>
  <c r="BF46" i="17"/>
  <c r="BF54" i="17"/>
  <c r="BF55" i="17"/>
  <c r="BF60" i="17"/>
  <c r="BF35" i="17"/>
  <c r="BF38" i="17"/>
  <c r="BF39" i="17"/>
  <c r="BF47" i="17"/>
  <c r="BF50" i="17"/>
  <c r="BF51" i="17"/>
  <c r="BF56" i="17"/>
  <c r="BF58" i="17"/>
  <c r="BF59" i="17"/>
  <c r="BF12" i="17"/>
  <c r="BF29" i="17"/>
  <c r="BF17" i="17"/>
  <c r="BF10" i="17"/>
  <c r="BP28" i="17"/>
  <c r="BP68" i="17" s="1"/>
  <c r="BO28" i="17"/>
  <c r="T28" i="17"/>
  <c r="T68" i="17" s="1"/>
  <c r="S28" i="17"/>
  <c r="S68" i="17" s="1"/>
  <c r="F2" i="17"/>
  <c r="BD28" i="17"/>
  <c r="BD68" i="17" s="1"/>
  <c r="BC28" i="17"/>
  <c r="BC68" i="17" s="1"/>
  <c r="BJ28" i="17"/>
  <c r="BJ68" i="17" s="1"/>
  <c r="BI28" i="17"/>
  <c r="AL28" i="17"/>
  <c r="AL68" i="17" s="1"/>
  <c r="AK28" i="17"/>
  <c r="N28" i="17"/>
  <c r="N68" i="17" s="1"/>
  <c r="M28" i="17"/>
  <c r="M68" i="17" s="1"/>
  <c r="AR28" i="17"/>
  <c r="AR68" i="17" s="1"/>
  <c r="AQ28" i="17"/>
  <c r="CS14" i="17" l="1"/>
  <c r="CS15" i="17"/>
  <c r="CS20" i="17"/>
  <c r="CR28" i="17"/>
  <c r="CR68" i="17" s="1"/>
  <c r="CS6" i="17"/>
  <c r="DF6" i="17"/>
  <c r="CX21" i="15"/>
  <c r="CX19" i="15"/>
  <c r="CX18" i="15"/>
  <c r="CX17" i="15"/>
  <c r="CX16" i="15"/>
  <c r="CV15" i="15"/>
  <c r="CX14" i="15"/>
  <c r="CX13" i="15"/>
  <c r="CX12" i="15"/>
  <c r="CX10" i="15"/>
  <c r="CX9" i="15"/>
  <c r="CX8" i="15"/>
  <c r="CV7" i="15"/>
  <c r="FI15" i="16"/>
  <c r="FI10" i="16"/>
  <c r="FI14" i="16"/>
  <c r="FI7" i="16"/>
  <c r="CS44" i="17" l="1"/>
  <c r="DE44" i="17"/>
  <c r="CV6" i="15"/>
  <c r="CV5" i="15"/>
  <c r="CS31" i="17"/>
  <c r="DE57" i="17"/>
  <c r="CS57" i="17"/>
  <c r="DE54" i="17"/>
  <c r="CS30" i="17"/>
  <c r="DE28" i="17"/>
  <c r="CS29" i="17"/>
  <c r="CS37" i="17"/>
  <c r="DE61" i="17"/>
  <c r="DE39" i="17"/>
  <c r="CS49" i="17"/>
  <c r="DE46" i="17"/>
  <c r="CS40" i="17"/>
  <c r="CS28" i="17"/>
  <c r="CS33" i="17"/>
  <c r="DE34" i="17"/>
  <c r="DE65" i="17" s="1"/>
  <c r="DE66" i="17" s="1"/>
  <c r="DE58" i="17"/>
  <c r="CS35" i="17"/>
  <c r="CS56" i="17"/>
  <c r="DE31" i="17"/>
  <c r="DE51" i="17"/>
  <c r="DE47" i="17"/>
  <c r="CS54" i="17"/>
  <c r="CS51" i="17"/>
  <c r="CS38" i="17"/>
  <c r="CS32" i="17"/>
  <c r="CS47" i="17"/>
  <c r="DF28" i="17"/>
  <c r="DF68" i="17" s="1"/>
  <c r="DE38" i="17"/>
  <c r="DE35" i="17"/>
  <c r="DE50" i="17"/>
  <c r="DE37" i="17"/>
  <c r="CS46" i="17"/>
  <c r="DE59" i="17"/>
  <c r="DE36" i="17"/>
  <c r="DE33" i="17"/>
  <c r="CS43" i="17"/>
  <c r="CS45" i="17"/>
  <c r="CS36" i="17"/>
  <c r="CS50" i="17"/>
  <c r="CS60" i="17"/>
  <c r="CS55" i="17"/>
  <c r="DE32" i="17"/>
  <c r="DE42" i="17"/>
  <c r="DE60" i="17"/>
  <c r="DE56" i="17"/>
  <c r="DE41" i="17"/>
  <c r="CS34" i="17"/>
  <c r="CS65" i="17" s="1"/>
  <c r="CS66" i="17" s="1"/>
  <c r="CS39" i="17"/>
  <c r="CS59" i="17"/>
  <c r="CS42" i="17"/>
  <c r="CS58" i="17"/>
  <c r="CS41" i="17"/>
  <c r="CS61" i="17"/>
  <c r="DE55" i="17"/>
  <c r="DE68" i="17" s="1"/>
  <c r="DE30" i="17"/>
  <c r="DE49" i="17"/>
  <c r="DE45" i="17"/>
  <c r="DE40" i="17"/>
  <c r="DE29" i="17"/>
  <c r="FO10" i="16"/>
  <c r="GL10" i="16" s="1"/>
  <c r="FJ10" i="16"/>
  <c r="GF10" i="16"/>
  <c r="FO7" i="16"/>
  <c r="GF7" i="16"/>
  <c r="FJ7" i="16"/>
  <c r="FO15" i="16"/>
  <c r="FP15" i="16" s="1"/>
  <c r="GF15" i="16"/>
  <c r="DJ15" i="15"/>
  <c r="FO14" i="16"/>
  <c r="GF14" i="16"/>
  <c r="DJ7" i="15"/>
  <c r="FI13" i="16"/>
  <c r="CS68" i="17" l="1"/>
  <c r="CW15" i="15"/>
  <c r="DZ20" i="21"/>
  <c r="CV54" i="15"/>
  <c r="CW23" i="15"/>
  <c r="CW18" i="15"/>
  <c r="CW13" i="15"/>
  <c r="CW9" i="15"/>
  <c r="CW21" i="15"/>
  <c r="CW16" i="15"/>
  <c r="CW10" i="15"/>
  <c r="CW20" i="15"/>
  <c r="CW14" i="15"/>
  <c r="CW8" i="15"/>
  <c r="CW17" i="15"/>
  <c r="CW5" i="15"/>
  <c r="CW12" i="15"/>
  <c r="CW24" i="15"/>
  <c r="CW11" i="15"/>
  <c r="CW19" i="15"/>
  <c r="CW22" i="15"/>
  <c r="DJ5" i="15"/>
  <c r="CW6" i="15"/>
  <c r="CV55" i="15"/>
  <c r="DJ6" i="15"/>
  <c r="CW7" i="15"/>
  <c r="FU10" i="16"/>
  <c r="GR10" i="16" s="1"/>
  <c r="FP10" i="16"/>
  <c r="FU14" i="16"/>
  <c r="GL14" i="16"/>
  <c r="GL15" i="16"/>
  <c r="FU15" i="16"/>
  <c r="FP14" i="16"/>
  <c r="FO13" i="16"/>
  <c r="GL13" i="16" s="1"/>
  <c r="FI40" i="16"/>
  <c r="GF13" i="16"/>
  <c r="GL7" i="16"/>
  <c r="FU7" i="16"/>
  <c r="FP7" i="16"/>
  <c r="FV10" i="16"/>
  <c r="FI29" i="16"/>
  <c r="GF29" i="16" s="1"/>
  <c r="FJ13" i="16"/>
  <c r="FJ14" i="16"/>
  <c r="FJ15" i="16"/>
  <c r="FJ16" i="16"/>
  <c r="FJ18" i="16"/>
  <c r="FJ19" i="16"/>
  <c r="FJ20" i="16"/>
  <c r="FJ21" i="16"/>
  <c r="FJ22" i="16"/>
  <c r="FJ23" i="16"/>
  <c r="FJ24" i="16"/>
  <c r="FJ25" i="16"/>
  <c r="FJ27" i="16"/>
  <c r="FJ30" i="16"/>
  <c r="FJ31" i="16"/>
  <c r="FJ33" i="16"/>
  <c r="FJ34" i="16"/>
  <c r="FK33" i="16"/>
  <c r="FK30" i="16"/>
  <c r="FK27" i="16"/>
  <c r="FK25" i="16"/>
  <c r="FK24" i="16"/>
  <c r="FK23" i="16"/>
  <c r="FK22" i="16"/>
  <c r="FK21" i="16"/>
  <c r="FK20" i="16"/>
  <c r="FK19" i="16"/>
  <c r="FK18" i="16"/>
  <c r="FK17" i="16"/>
  <c r="FK16" i="16"/>
  <c r="FK12" i="16"/>
  <c r="CS8" i="17"/>
  <c r="CS9" i="17"/>
  <c r="CS10" i="17"/>
  <c r="CS11" i="17"/>
  <c r="CS12" i="17"/>
  <c r="CS13" i="17"/>
  <c r="CS16" i="17"/>
  <c r="CS17" i="17"/>
  <c r="CS18" i="17"/>
  <c r="CS19" i="17"/>
  <c r="CS21" i="17"/>
  <c r="CS22" i="17"/>
  <c r="CS24" i="17"/>
  <c r="CS25" i="17"/>
  <c r="CS26" i="17"/>
  <c r="CS7" i="17"/>
  <c r="CT60" i="17"/>
  <c r="CT59" i="17"/>
  <c r="CT58" i="17"/>
  <c r="CT56" i="17"/>
  <c r="CT54" i="17"/>
  <c r="CT50" i="17"/>
  <c r="CT49" i="17"/>
  <c r="CT47" i="17"/>
  <c r="CT45" i="17"/>
  <c r="CT41" i="17"/>
  <c r="CT40" i="17"/>
  <c r="CT39" i="17"/>
  <c r="CT38" i="17"/>
  <c r="CT36" i="17"/>
  <c r="CT35" i="17"/>
  <c r="CT33" i="17"/>
  <c r="CT32" i="17"/>
  <c r="CT31" i="17"/>
  <c r="CT30" i="17"/>
  <c r="CT26" i="17"/>
  <c r="CT25" i="17"/>
  <c r="CT24" i="17"/>
  <c r="CT22" i="17"/>
  <c r="CT19" i="17"/>
  <c r="CT16" i="17"/>
  <c r="CT13" i="17"/>
  <c r="CT11" i="17"/>
  <c r="CT9" i="17"/>
  <c r="CT8" i="17"/>
  <c r="CW54" i="15" l="1"/>
  <c r="DJ54" i="15"/>
  <c r="DZ33" i="21"/>
  <c r="DZ24" i="21"/>
  <c r="EW20" i="21"/>
  <c r="CW52" i="15"/>
  <c r="CW55" i="15"/>
  <c r="DJ55" i="15"/>
  <c r="FP13" i="16"/>
  <c r="FV7" i="16"/>
  <c r="GR7" i="16"/>
  <c r="GR15" i="16"/>
  <c r="FV15" i="16"/>
  <c r="FU13" i="16"/>
  <c r="FV13" i="16" s="1"/>
  <c r="FO40" i="16"/>
  <c r="GL40" i="16" s="1"/>
  <c r="FI39" i="16"/>
  <c r="GF40" i="16"/>
  <c r="GR14" i="16"/>
  <c r="FV14" i="16"/>
  <c r="FI32" i="16"/>
  <c r="GF32" i="16" s="1"/>
  <c r="FO29" i="16"/>
  <c r="FJ29" i="16"/>
  <c r="FK11" i="16"/>
  <c r="FK8" i="16"/>
  <c r="EW33" i="21" l="1"/>
  <c r="DZ36" i="21"/>
  <c r="EW24" i="21"/>
  <c r="FU29" i="16"/>
  <c r="GR29" i="16" s="1"/>
  <c r="GL29" i="16"/>
  <c r="FP40" i="16"/>
  <c r="FO39" i="16"/>
  <c r="GL39" i="16" s="1"/>
  <c r="FJ39" i="16"/>
  <c r="GF39" i="16"/>
  <c r="FU40" i="16"/>
  <c r="GR13" i="16"/>
  <c r="FV29" i="16"/>
  <c r="FI35" i="16"/>
  <c r="GF35" i="16" s="1"/>
  <c r="FO32" i="16"/>
  <c r="FJ32" i="16"/>
  <c r="FP29" i="16"/>
  <c r="EW36" i="21" l="1"/>
  <c r="FP39" i="16"/>
  <c r="FU32" i="16"/>
  <c r="GR32" i="16" s="1"/>
  <c r="GL32" i="16"/>
  <c r="FU39" i="16"/>
  <c r="GR40" i="16"/>
  <c r="FV40" i="16"/>
  <c r="FP32" i="16"/>
  <c r="FO35" i="16"/>
  <c r="FI36" i="16"/>
  <c r="FJ35" i="16"/>
  <c r="FJ40" i="16"/>
  <c r="FV32" i="16" l="1"/>
  <c r="GR39" i="16"/>
  <c r="FV39" i="16"/>
  <c r="FU35" i="16"/>
  <c r="GL35" i="16"/>
  <c r="FO36" i="16"/>
  <c r="GL36" i="16" s="1"/>
  <c r="GF36" i="16"/>
  <c r="FJ36" i="16"/>
  <c r="FP35" i="16"/>
  <c r="CH38" i="17"/>
  <c r="CH39" i="17"/>
  <c r="CH40" i="17"/>
  <c r="CH41" i="17"/>
  <c r="CH45" i="17"/>
  <c r="CH35" i="17"/>
  <c r="CH36" i="17"/>
  <c r="CH19" i="17"/>
  <c r="CH22" i="17"/>
  <c r="CH24" i="17"/>
  <c r="CH25" i="17"/>
  <c r="CH26" i="17"/>
  <c r="CH9" i="17"/>
  <c r="CH11" i="17"/>
  <c r="CH13" i="17"/>
  <c r="CH16" i="17"/>
  <c r="CK58" i="17"/>
  <c r="CK59" i="17"/>
  <c r="CK60" i="17"/>
  <c r="CK61" i="17"/>
  <c r="CK48" i="17"/>
  <c r="CK50" i="17"/>
  <c r="CK51" i="17"/>
  <c r="CK54" i="17"/>
  <c r="CK32" i="17"/>
  <c r="CK35" i="17"/>
  <c r="CK36" i="17"/>
  <c r="CK38" i="17"/>
  <c r="CK39" i="17"/>
  <c r="CK40" i="17"/>
  <c r="CK41" i="17"/>
  <c r="CK42" i="17"/>
  <c r="CK45" i="17"/>
  <c r="CK19" i="17"/>
  <c r="CK21" i="17"/>
  <c r="CK22" i="17"/>
  <c r="CK24" i="17"/>
  <c r="CK25" i="17"/>
  <c r="CK26" i="17"/>
  <c r="CK9" i="17"/>
  <c r="CK11" i="17"/>
  <c r="CK13" i="17"/>
  <c r="CK16" i="17"/>
  <c r="CN58" i="17"/>
  <c r="CN59" i="17"/>
  <c r="CN60" i="17"/>
  <c r="CN61" i="17"/>
  <c r="CN49" i="17"/>
  <c r="CN48" i="17"/>
  <c r="CN50" i="17"/>
  <c r="CN51" i="17"/>
  <c r="CN54" i="17"/>
  <c r="CN31" i="17"/>
  <c r="CN32" i="17"/>
  <c r="CN35" i="17"/>
  <c r="CN36" i="17"/>
  <c r="CN37" i="17"/>
  <c r="CN38" i="17"/>
  <c r="CN39" i="17"/>
  <c r="CN40" i="17"/>
  <c r="CN41" i="17"/>
  <c r="CN42" i="17"/>
  <c r="CN45" i="17"/>
  <c r="CN19" i="17"/>
  <c r="CN21" i="17"/>
  <c r="CN22" i="17"/>
  <c r="CN24" i="17"/>
  <c r="CN25" i="17"/>
  <c r="CN26" i="17"/>
  <c r="CN9" i="17"/>
  <c r="CN11" i="17"/>
  <c r="CN13" i="17"/>
  <c r="CN16" i="17"/>
  <c r="CQ58" i="17"/>
  <c r="CQ59" i="17"/>
  <c r="CQ60" i="17"/>
  <c r="CQ49" i="17"/>
  <c r="CQ50" i="17"/>
  <c r="CQ51" i="17"/>
  <c r="CQ31" i="17"/>
  <c r="CQ32" i="17"/>
  <c r="CQ33" i="17"/>
  <c r="CQ35" i="17"/>
  <c r="CQ36" i="17"/>
  <c r="CQ38" i="17"/>
  <c r="CQ39" i="17"/>
  <c r="CQ40" i="17"/>
  <c r="CQ41" i="17"/>
  <c r="CQ42" i="17"/>
  <c r="CQ45" i="17"/>
  <c r="CQ19" i="17"/>
  <c r="CQ21" i="17"/>
  <c r="CQ22" i="17"/>
  <c r="CQ24" i="17"/>
  <c r="CQ25" i="17"/>
  <c r="CQ26" i="17"/>
  <c r="CQ9" i="17"/>
  <c r="CQ11" i="17"/>
  <c r="CQ13" i="17"/>
  <c r="CQ16" i="17"/>
  <c r="FD8" i="16"/>
  <c r="FD9" i="16"/>
  <c r="FD11" i="16"/>
  <c r="FD12" i="16"/>
  <c r="FD16" i="16"/>
  <c r="FD17" i="16"/>
  <c r="FD18" i="16"/>
  <c r="FD19" i="16"/>
  <c r="FD20" i="16"/>
  <c r="FD21" i="16"/>
  <c r="FD22" i="16"/>
  <c r="FD23" i="16"/>
  <c r="FD24" i="16"/>
  <c r="FD25" i="16"/>
  <c r="FD26" i="16"/>
  <c r="FD27" i="16"/>
  <c r="FD28" i="16"/>
  <c r="FD30" i="16"/>
  <c r="FD31" i="16"/>
  <c r="FD33" i="16"/>
  <c r="FD34" i="16"/>
  <c r="CE48" i="17"/>
  <c r="CE50" i="17"/>
  <c r="CE51" i="17"/>
  <c r="CE54" i="17"/>
  <c r="CE9" i="17"/>
  <c r="CE11" i="17"/>
  <c r="CE13" i="17"/>
  <c r="CE16" i="17"/>
  <c r="CE25" i="17"/>
  <c r="CE26" i="17"/>
  <c r="CE19" i="17"/>
  <c r="CE21" i="17"/>
  <c r="CE22" i="17"/>
  <c r="CF21" i="17"/>
  <c r="CT21" i="17" s="1"/>
  <c r="CE32" i="17"/>
  <c r="CE35" i="17"/>
  <c r="CE36" i="17"/>
  <c r="CE38" i="17"/>
  <c r="CE39" i="17"/>
  <c r="CE40" i="17"/>
  <c r="CE41" i="17"/>
  <c r="CE42" i="17"/>
  <c r="CE45" i="17"/>
  <c r="CE58" i="17"/>
  <c r="CE59" i="17"/>
  <c r="CE60" i="17"/>
  <c r="CH58" i="17"/>
  <c r="CH59" i="17"/>
  <c r="CH60" i="17"/>
  <c r="CH61" i="17"/>
  <c r="CQ54" i="17"/>
  <c r="FU36" i="16" l="1"/>
  <c r="GR35" i="16"/>
  <c r="FV35" i="16"/>
  <c r="FP36" i="16"/>
  <c r="CH21" i="17"/>
  <c r="FV36" i="16" l="1"/>
  <c r="GR36" i="16"/>
  <c r="F34" i="5"/>
  <c r="E34" i="5"/>
  <c r="CS7" i="15"/>
  <c r="CS15" i="15"/>
  <c r="CS6" i="15" l="1"/>
  <c r="CS5" i="15"/>
  <c r="DG7" i="15"/>
  <c r="DG15" i="15"/>
  <c r="CU19" i="15"/>
  <c r="CU18" i="15"/>
  <c r="CU17" i="15"/>
  <c r="CU16" i="15"/>
  <c r="CU14" i="15"/>
  <c r="CU13" i="15"/>
  <c r="CU12" i="15"/>
  <c r="CU11" i="15"/>
  <c r="CU10" i="15"/>
  <c r="CU9" i="15"/>
  <c r="CU8" i="15"/>
  <c r="DT20" i="21" l="1"/>
  <c r="CS54" i="15"/>
  <c r="CT21" i="15"/>
  <c r="CT17" i="15"/>
  <c r="CT12" i="15"/>
  <c r="CT8" i="15"/>
  <c r="CT20" i="15"/>
  <c r="CT14" i="15"/>
  <c r="CT9" i="15"/>
  <c r="CT19" i="15"/>
  <c r="CT13" i="15"/>
  <c r="CT23" i="15"/>
  <c r="CT10" i="15"/>
  <c r="CT18" i="15"/>
  <c r="CT5" i="15"/>
  <c r="CT16" i="15"/>
  <c r="CT24" i="15"/>
  <c r="CT11" i="15"/>
  <c r="CT22" i="15"/>
  <c r="DG5" i="15"/>
  <c r="CT6" i="15"/>
  <c r="CS55" i="15"/>
  <c r="DG6" i="15"/>
  <c r="CT7" i="15"/>
  <c r="CT15" i="15"/>
  <c r="CL12" i="17"/>
  <c r="CZ12" i="17" s="1"/>
  <c r="CI12" i="17"/>
  <c r="CW12" i="17" s="1"/>
  <c r="CF12" i="17"/>
  <c r="CC12" i="17"/>
  <c r="CT54" i="15" l="1"/>
  <c r="DG54" i="15"/>
  <c r="DW20" i="21"/>
  <c r="DT33" i="21"/>
  <c r="DT24" i="21"/>
  <c r="EQ20" i="21"/>
  <c r="CT55" i="15"/>
  <c r="CT52" i="15"/>
  <c r="DG55" i="15"/>
  <c r="CE12" i="17"/>
  <c r="CQ12" i="17"/>
  <c r="CT12" i="17"/>
  <c r="CH12" i="17"/>
  <c r="CK12" i="17"/>
  <c r="CN12" i="17"/>
  <c r="CC10" i="17"/>
  <c r="CC7" i="17" s="1"/>
  <c r="CF10" i="17"/>
  <c r="DW33" i="21" l="1"/>
  <c r="ET20" i="21"/>
  <c r="EQ24" i="21"/>
  <c r="DW24" i="21"/>
  <c r="DT36" i="21"/>
  <c r="EQ33" i="21"/>
  <c r="CT10" i="17"/>
  <c r="CF7" i="17"/>
  <c r="CH10" i="17"/>
  <c r="CE10" i="17"/>
  <c r="FE33" i="16"/>
  <c r="FE30" i="16"/>
  <c r="FE27" i="16"/>
  <c r="FE25" i="16"/>
  <c r="FE24" i="16"/>
  <c r="FE23" i="16"/>
  <c r="FE22" i="16"/>
  <c r="FE21" i="16"/>
  <c r="FE20" i="16"/>
  <c r="FE19" i="16"/>
  <c r="FE18" i="16"/>
  <c r="FE17" i="16"/>
  <c r="FE16" i="16"/>
  <c r="FC15" i="16"/>
  <c r="FD14" i="16"/>
  <c r="FE12" i="16"/>
  <c r="FE11" i="16"/>
  <c r="FD10" i="16"/>
  <c r="FE9" i="16"/>
  <c r="FE8" i="16"/>
  <c r="FC7" i="16"/>
  <c r="CQ56" i="17"/>
  <c r="CO55" i="17"/>
  <c r="DC55" i="17" s="1"/>
  <c r="CQ47" i="17"/>
  <c r="CO46" i="17"/>
  <c r="DC46" i="17" s="1"/>
  <c r="CO34" i="17"/>
  <c r="CO29" i="17" s="1"/>
  <c r="CQ30" i="17"/>
  <c r="CQ18" i="17"/>
  <c r="CO17" i="17"/>
  <c r="DC17" i="17" s="1"/>
  <c r="CO10" i="17"/>
  <c r="CQ8" i="17"/>
  <c r="ET24" i="21" l="1"/>
  <c r="DW36" i="21"/>
  <c r="EQ36" i="21"/>
  <c r="ET33" i="21"/>
  <c r="DC10" i="17"/>
  <c r="CO7" i="17"/>
  <c r="DC7" i="17" s="1"/>
  <c r="DC34" i="17"/>
  <c r="FD7" i="16"/>
  <c r="FZ7" i="16"/>
  <c r="FC13" i="16"/>
  <c r="FD15" i="16"/>
  <c r="FZ15" i="16"/>
  <c r="CQ10" i="17"/>
  <c r="ET36" i="21" l="1"/>
  <c r="FZ13" i="16"/>
  <c r="FC29" i="16"/>
  <c r="FD29" i="16" s="1"/>
  <c r="CO28" i="17"/>
  <c r="DC29" i="17"/>
  <c r="FD13" i="16"/>
  <c r="FC40" i="16"/>
  <c r="FZ40" i="16" s="1"/>
  <c r="CO6" i="17"/>
  <c r="CP44" i="17" s="1"/>
  <c r="DC28" i="17" l="1"/>
  <c r="DC68" i="17" s="1"/>
  <c r="CO68" i="17"/>
  <c r="CP57" i="17"/>
  <c r="CP14" i="17"/>
  <c r="CP15" i="17"/>
  <c r="CP20" i="17"/>
  <c r="CP43" i="17"/>
  <c r="DC6" i="17"/>
  <c r="FZ29" i="16"/>
  <c r="FC32" i="16"/>
  <c r="FZ32" i="16" s="1"/>
  <c r="FC39" i="16"/>
  <c r="FZ39" i="16" s="1"/>
  <c r="CP12" i="17"/>
  <c r="CP58" i="17"/>
  <c r="CP59" i="17"/>
  <c r="CP60" i="17"/>
  <c r="CP49" i="17"/>
  <c r="CP50" i="17"/>
  <c r="CP51" i="17"/>
  <c r="CP31" i="17"/>
  <c r="CP32" i="17"/>
  <c r="CP33" i="17"/>
  <c r="CP35" i="17"/>
  <c r="CP36" i="17"/>
  <c r="CP37" i="17"/>
  <c r="CP38" i="17"/>
  <c r="CP39" i="17"/>
  <c r="CP40" i="17"/>
  <c r="CP41" i="17"/>
  <c r="CP42" i="17"/>
  <c r="CP45" i="17"/>
  <c r="CP19" i="17"/>
  <c r="CP21" i="17"/>
  <c r="CP22" i="17"/>
  <c r="CP24" i="17"/>
  <c r="CP25" i="17"/>
  <c r="CP26" i="17"/>
  <c r="CP9" i="17"/>
  <c r="CP11" i="17"/>
  <c r="CP13" i="17"/>
  <c r="CP16" i="17"/>
  <c r="CP10" i="17"/>
  <c r="CP34" i="17"/>
  <c r="CP8" i="17"/>
  <c r="CP54" i="17"/>
  <c r="CP30" i="17"/>
  <c r="CP47" i="17"/>
  <c r="CP56" i="17"/>
  <c r="CP6" i="17"/>
  <c r="CP18" i="17"/>
  <c r="CP55" i="17"/>
  <c r="CP46" i="17"/>
  <c r="CP17" i="17"/>
  <c r="CP28" i="17"/>
  <c r="CP68" i="17" s="1"/>
  <c r="CP29" i="17"/>
  <c r="CP7" i="17"/>
  <c r="FD40" i="16"/>
  <c r="FD32" i="16" l="1"/>
  <c r="FC35" i="16"/>
  <c r="FD39" i="16"/>
  <c r="FD35" i="16" l="1"/>
  <c r="FZ35" i="16"/>
  <c r="FC36" i="16"/>
  <c r="FD36" i="16" l="1"/>
  <c r="FZ36" i="16"/>
  <c r="FE36" i="16"/>
  <c r="CU21" i="15" l="1"/>
  <c r="EX9" i="16" l="1"/>
  <c r="EX11" i="16"/>
  <c r="EX12" i="16"/>
  <c r="EX16" i="16"/>
  <c r="EX17" i="16"/>
  <c r="EX18" i="16"/>
  <c r="EX19" i="16"/>
  <c r="EX20" i="16"/>
  <c r="EX21" i="16"/>
  <c r="EX22" i="16"/>
  <c r="EX23" i="16"/>
  <c r="EX24" i="16"/>
  <c r="EX25" i="16"/>
  <c r="EX26" i="16"/>
  <c r="EX27" i="16"/>
  <c r="EX28" i="16"/>
  <c r="EX30" i="16"/>
  <c r="EX31" i="16"/>
  <c r="EX33" i="16"/>
  <c r="EX34" i="16"/>
  <c r="EX8" i="16"/>
  <c r="CC37" i="17" l="1"/>
  <c r="CF37" i="17"/>
  <c r="CI37" i="17"/>
  <c r="CW37" i="17" s="1"/>
  <c r="CF34" i="17" l="1"/>
  <c r="CT37" i="17"/>
  <c r="CH37" i="17"/>
  <c r="CK37" i="17"/>
  <c r="CQ37" i="17"/>
  <c r="CE37" i="17"/>
  <c r="CC34" i="17"/>
  <c r="CC29" i="17" s="1"/>
  <c r="EZ37" i="16"/>
  <c r="EY24" i="16"/>
  <c r="EY33" i="16"/>
  <c r="EY30" i="16"/>
  <c r="EY27" i="16"/>
  <c r="EY25" i="16"/>
  <c r="EY23" i="16"/>
  <c r="EY22" i="16"/>
  <c r="EY21" i="16"/>
  <c r="EY20" i="16"/>
  <c r="EY19" i="16"/>
  <c r="EY18" i="16"/>
  <c r="EY17" i="16"/>
  <c r="EY16" i="16"/>
  <c r="EW15" i="16"/>
  <c r="EY12" i="16"/>
  <c r="EY11" i="16"/>
  <c r="EW10" i="16"/>
  <c r="EY9" i="16"/>
  <c r="EY8" i="16"/>
  <c r="EW7" i="16"/>
  <c r="FT7" i="16" s="1"/>
  <c r="CR21" i="15"/>
  <c r="CR19" i="15"/>
  <c r="CR18" i="15"/>
  <c r="CR17" i="15"/>
  <c r="CR16" i="15"/>
  <c r="CP15" i="15"/>
  <c r="CR14" i="15"/>
  <c r="CR13" i="15"/>
  <c r="CR12" i="15"/>
  <c r="CR11" i="15"/>
  <c r="CR10" i="15"/>
  <c r="CR9" i="15"/>
  <c r="CR8" i="15"/>
  <c r="CP7" i="15"/>
  <c r="BE15" i="4"/>
  <c r="BE14" i="4"/>
  <c r="BE30" i="4"/>
  <c r="CP6" i="15" l="1"/>
  <c r="CP5" i="15"/>
  <c r="DD15" i="15"/>
  <c r="DD7" i="15"/>
  <c r="EX15" i="16"/>
  <c r="FT15" i="16"/>
  <c r="EX10" i="16"/>
  <c r="FT10" i="16"/>
  <c r="EX14" i="16"/>
  <c r="FT14" i="16"/>
  <c r="CE34" i="17"/>
  <c r="CQ34" i="17"/>
  <c r="CT34" i="17"/>
  <c r="CH34" i="17"/>
  <c r="EW13" i="16"/>
  <c r="EW29" i="16" s="1"/>
  <c r="EX7" i="16"/>
  <c r="CQ29" i="17"/>
  <c r="CL46" i="17"/>
  <c r="CZ46" i="17" s="1"/>
  <c r="CN56" i="17"/>
  <c r="CL55" i="17"/>
  <c r="CZ55" i="17" s="1"/>
  <c r="CL34" i="17"/>
  <c r="CL29" i="17" s="1"/>
  <c r="CN30" i="17"/>
  <c r="CN18" i="17"/>
  <c r="CL17" i="17"/>
  <c r="CL10" i="17"/>
  <c r="CL7" i="17" s="1"/>
  <c r="CN8" i="17"/>
  <c r="CQ15" i="15" l="1"/>
  <c r="DN20" i="21"/>
  <c r="CP54" i="15"/>
  <c r="CQ20" i="15"/>
  <c r="CQ16" i="15"/>
  <c r="CQ11" i="15"/>
  <c r="CQ19" i="15"/>
  <c r="CQ13" i="15"/>
  <c r="CQ8" i="15"/>
  <c r="CQ24" i="15"/>
  <c r="CQ18" i="15"/>
  <c r="CQ12" i="15"/>
  <c r="CQ5" i="15"/>
  <c r="CQ14" i="15"/>
  <c r="CQ23" i="15"/>
  <c r="CQ10" i="15"/>
  <c r="CQ21" i="15"/>
  <c r="CQ9" i="15"/>
  <c r="CQ17" i="15"/>
  <c r="CQ22" i="15"/>
  <c r="DD5" i="15"/>
  <c r="CQ6" i="15"/>
  <c r="CP55" i="15"/>
  <c r="DD6" i="15"/>
  <c r="CQ7" i="15"/>
  <c r="CZ17" i="17"/>
  <c r="CL6" i="17"/>
  <c r="CM57" i="17" s="1"/>
  <c r="CZ34" i="17"/>
  <c r="CZ29" i="17"/>
  <c r="CZ7" i="17"/>
  <c r="CZ10" i="17"/>
  <c r="EX13" i="16"/>
  <c r="FT13" i="16"/>
  <c r="EW40" i="16"/>
  <c r="EW39" i="16" s="1"/>
  <c r="CN34" i="17"/>
  <c r="CN10" i="17"/>
  <c r="CQ54" i="15" l="1"/>
  <c r="DD54" i="15"/>
  <c r="DQ20" i="21"/>
  <c r="DN33" i="21"/>
  <c r="DN24" i="21"/>
  <c r="EK20" i="21"/>
  <c r="CQ52" i="15"/>
  <c r="CQ55" i="15"/>
  <c r="DD55" i="15"/>
  <c r="CM14" i="17"/>
  <c r="CM15" i="17"/>
  <c r="CM20" i="17"/>
  <c r="CM56" i="17"/>
  <c r="EX39" i="16"/>
  <c r="FT39" i="16"/>
  <c r="EX40" i="16"/>
  <c r="FT40" i="16"/>
  <c r="EX29" i="16"/>
  <c r="FT29" i="16"/>
  <c r="EW32" i="16"/>
  <c r="EW35" i="16" s="1"/>
  <c r="CL28" i="17"/>
  <c r="DQ33" i="21" l="1"/>
  <c r="EN20" i="21"/>
  <c r="DN36" i="21"/>
  <c r="DQ24" i="21"/>
  <c r="EK24" i="21"/>
  <c r="EK33" i="21"/>
  <c r="CM49" i="17"/>
  <c r="CM47" i="17"/>
  <c r="CM58" i="17"/>
  <c r="CM51" i="17"/>
  <c r="CM22" i="17"/>
  <c r="CM38" i="17"/>
  <c r="CM9" i="17"/>
  <c r="CM33" i="17"/>
  <c r="CM8" i="17"/>
  <c r="CM42" i="17"/>
  <c r="CZ6" i="17"/>
  <c r="CM43" i="17"/>
  <c r="CM17" i="17"/>
  <c r="CM55" i="17"/>
  <c r="CM46" i="17"/>
  <c r="CM34" i="17"/>
  <c r="CM16" i="17"/>
  <c r="CM26" i="17"/>
  <c r="CM21" i="17"/>
  <c r="CM41" i="17"/>
  <c r="CM37" i="17"/>
  <c r="CM32" i="17"/>
  <c r="CM50" i="17"/>
  <c r="CM61" i="17"/>
  <c r="CM6" i="17"/>
  <c r="CM29" i="17"/>
  <c r="CM30" i="17"/>
  <c r="CM10" i="17"/>
  <c r="CM13" i="17"/>
  <c r="CM25" i="17"/>
  <c r="CM19" i="17"/>
  <c r="CM40" i="17"/>
  <c r="CM36" i="17"/>
  <c r="CM31" i="17"/>
  <c r="CM60" i="17"/>
  <c r="CM18" i="17"/>
  <c r="CM7" i="17"/>
  <c r="CM12" i="17"/>
  <c r="CM11" i="17"/>
  <c r="CM24" i="17"/>
  <c r="CM45" i="17"/>
  <c r="CM39" i="17"/>
  <c r="CM35" i="17"/>
  <c r="CM54" i="17"/>
  <c r="CM48" i="17"/>
  <c r="CM59" i="17"/>
  <c r="CM28" i="17"/>
  <c r="CZ28" i="17"/>
  <c r="CZ68" i="17" s="1"/>
  <c r="EX35" i="16"/>
  <c r="FT35" i="16"/>
  <c r="EX32" i="16"/>
  <c r="FT32" i="16"/>
  <c r="EW36" i="16"/>
  <c r="DQ36" i="21" l="1"/>
  <c r="EN24" i="21"/>
  <c r="EN33" i="21"/>
  <c r="EK36" i="21"/>
  <c r="EX36" i="16"/>
  <c r="FT36" i="16"/>
  <c r="EY36" i="16"/>
  <c r="EN36" i="21" l="1"/>
  <c r="ES30" i="16"/>
  <c r="ET22" i="16"/>
  <c r="ET25" i="16"/>
  <c r="EZ22" i="16" l="1"/>
  <c r="FW22" i="16" s="1"/>
  <c r="FQ22" i="16"/>
  <c r="EZ25" i="16"/>
  <c r="FW25" i="16" s="1"/>
  <c r="FQ25" i="16"/>
  <c r="ET9" i="16"/>
  <c r="EZ9" i="16" l="1"/>
  <c r="FQ9" i="16"/>
  <c r="FH22" i="16"/>
  <c r="FH25" i="16"/>
  <c r="ER9" i="16"/>
  <c r="ER11" i="16"/>
  <c r="ER12" i="16"/>
  <c r="ER16" i="16"/>
  <c r="ER17" i="16"/>
  <c r="ER18" i="16"/>
  <c r="ER19" i="16"/>
  <c r="ER20" i="16"/>
  <c r="ER21" i="16"/>
  <c r="ER22" i="16"/>
  <c r="ER23" i="16"/>
  <c r="ER24" i="16"/>
  <c r="ER25" i="16"/>
  <c r="ER26" i="16"/>
  <c r="ER27" i="16"/>
  <c r="ER28" i="16"/>
  <c r="ER30" i="16"/>
  <c r="ER31" i="16"/>
  <c r="ER33" i="16"/>
  <c r="ER34" i="16"/>
  <c r="ER8" i="16"/>
  <c r="FF9" i="16" l="1"/>
  <c r="GC9" i="16" s="1"/>
  <c r="FW9" i="16"/>
  <c r="CO21" i="15"/>
  <c r="CO19" i="15"/>
  <c r="CO18" i="15"/>
  <c r="CO17" i="15"/>
  <c r="CO16" i="15"/>
  <c r="CM15" i="15"/>
  <c r="CO14" i="15"/>
  <c r="CO13" i="15"/>
  <c r="CO12" i="15"/>
  <c r="CO11" i="15"/>
  <c r="CO10" i="15"/>
  <c r="CO9" i="15"/>
  <c r="CO8" i="15"/>
  <c r="CM7" i="15"/>
  <c r="FQ8" i="16"/>
  <c r="ET34" i="16"/>
  <c r="ET33" i="16"/>
  <c r="FQ33" i="16" s="1"/>
  <c r="ES33" i="16"/>
  <c r="ET31" i="16"/>
  <c r="ET30" i="16"/>
  <c r="FQ30" i="16" s="1"/>
  <c r="ET28" i="16"/>
  <c r="FQ27" i="16"/>
  <c r="ES27" i="16"/>
  <c r="ET26" i="16"/>
  <c r="ES25" i="16"/>
  <c r="ET24" i="16"/>
  <c r="FQ24" i="16" s="1"/>
  <c r="ES24" i="16"/>
  <c r="ET23" i="16"/>
  <c r="FQ23" i="16" s="1"/>
  <c r="ES23" i="16"/>
  <c r="ES22" i="16"/>
  <c r="ES21" i="16"/>
  <c r="ET20" i="16"/>
  <c r="FQ20" i="16" s="1"/>
  <c r="ES20" i="16"/>
  <c r="ET19" i="16"/>
  <c r="ES19" i="16"/>
  <c r="ET18" i="16"/>
  <c r="FQ18" i="16" s="1"/>
  <c r="ES18" i="16"/>
  <c r="ET17" i="16"/>
  <c r="FQ17" i="16" s="1"/>
  <c r="ES17" i="16"/>
  <c r="ET16" i="16"/>
  <c r="FQ16" i="16" s="1"/>
  <c r="ES16" i="16"/>
  <c r="EQ15" i="16"/>
  <c r="FN15" i="16" s="1"/>
  <c r="EQ14" i="16"/>
  <c r="ET12" i="16"/>
  <c r="FQ12" i="16" s="1"/>
  <c r="ES12" i="16"/>
  <c r="ET11" i="16"/>
  <c r="FQ11" i="16" s="1"/>
  <c r="ES11" i="16"/>
  <c r="EQ10" i="16"/>
  <c r="FN10" i="16" s="1"/>
  <c r="ES9" i="16"/>
  <c r="ES8" i="16"/>
  <c r="ER7" i="16"/>
  <c r="EQ7" i="16"/>
  <c r="FN7" i="16" s="1"/>
  <c r="CI34" i="17"/>
  <c r="CI29" i="17" s="1"/>
  <c r="CI10" i="17"/>
  <c r="CM6" i="15" l="1"/>
  <c r="CM5" i="15"/>
  <c r="CW10" i="17"/>
  <c r="CI7" i="17"/>
  <c r="CW34" i="17"/>
  <c r="CW29" i="17"/>
  <c r="FH9" i="16"/>
  <c r="DA7" i="15"/>
  <c r="DA15" i="15"/>
  <c r="EZ19" i="16"/>
  <c r="FW19" i="16" s="1"/>
  <c r="FQ19" i="16"/>
  <c r="ER14" i="16"/>
  <c r="FN14" i="16"/>
  <c r="EU9" i="16"/>
  <c r="EU22" i="16"/>
  <c r="CK34" i="17"/>
  <c r="CK10" i="17"/>
  <c r="EU31" i="16"/>
  <c r="EZ31" i="16"/>
  <c r="EZ33" i="16"/>
  <c r="FW33" i="16" s="1"/>
  <c r="EU33" i="16"/>
  <c r="ER10" i="16"/>
  <c r="EZ11" i="16"/>
  <c r="FW11" i="16" s="1"/>
  <c r="EU11" i="16"/>
  <c r="EZ12" i="16"/>
  <c r="FW12" i="16" s="1"/>
  <c r="EU12" i="16"/>
  <c r="EZ16" i="16"/>
  <c r="FW16" i="16" s="1"/>
  <c r="EU16" i="16"/>
  <c r="EZ17" i="16"/>
  <c r="FW17" i="16" s="1"/>
  <c r="EU17" i="16"/>
  <c r="EZ18" i="16"/>
  <c r="FW18" i="16" s="1"/>
  <c r="EU18" i="16"/>
  <c r="EU19" i="16"/>
  <c r="EZ20" i="16"/>
  <c r="FW20" i="16" s="1"/>
  <c r="EU20" i="16"/>
  <c r="EZ21" i="16"/>
  <c r="FW21" i="16" s="1"/>
  <c r="EU21" i="16"/>
  <c r="EU23" i="16"/>
  <c r="EZ23" i="16"/>
  <c r="FW23" i="16" s="1"/>
  <c r="EU24" i="16"/>
  <c r="EZ24" i="16"/>
  <c r="FW24" i="16" s="1"/>
  <c r="EZ26" i="16"/>
  <c r="EU26" i="16"/>
  <c r="EZ27" i="16"/>
  <c r="FW27" i="16" s="1"/>
  <c r="EU27" i="16"/>
  <c r="EU30" i="16"/>
  <c r="EZ30" i="16"/>
  <c r="FW30" i="16" s="1"/>
  <c r="EU34" i="16"/>
  <c r="EZ34" i="16"/>
  <c r="EZ8" i="16"/>
  <c r="EU25" i="16"/>
  <c r="EU8" i="16"/>
  <c r="EU28" i="16"/>
  <c r="EZ28" i="16"/>
  <c r="ER15" i="16"/>
  <c r="EQ13" i="16"/>
  <c r="ES7" i="16"/>
  <c r="ET7" i="16"/>
  <c r="FQ7" i="16" s="1"/>
  <c r="ET10" i="16"/>
  <c r="FQ10" i="16" s="1"/>
  <c r="ET14" i="16"/>
  <c r="ET15" i="16"/>
  <c r="FQ15" i="16" s="1"/>
  <c r="CN7" i="15" l="1"/>
  <c r="DH20" i="21"/>
  <c r="CM54" i="15"/>
  <c r="FF8" i="16"/>
  <c r="FA4" i="16"/>
  <c r="FA6" i="16"/>
  <c r="FA5" i="16"/>
  <c r="CN15" i="15"/>
  <c r="CN6" i="15"/>
  <c r="CM55" i="15"/>
  <c r="DA6" i="15"/>
  <c r="CN24" i="15"/>
  <c r="CN19" i="15"/>
  <c r="CN14" i="15"/>
  <c r="CN10" i="15"/>
  <c r="CN5" i="15"/>
  <c r="CN18" i="15"/>
  <c r="CN12" i="15"/>
  <c r="CN23" i="15"/>
  <c r="CN17" i="15"/>
  <c r="CN11" i="15"/>
  <c r="CN20" i="15"/>
  <c r="CN8" i="15"/>
  <c r="CN16" i="15"/>
  <c r="CN13" i="15"/>
  <c r="CN21" i="15"/>
  <c r="CN9" i="15"/>
  <c r="CN22" i="15"/>
  <c r="DA5" i="15"/>
  <c r="FF7" i="16"/>
  <c r="GC8" i="16"/>
  <c r="EU14" i="16"/>
  <c r="FQ14" i="16"/>
  <c r="EQ40" i="16"/>
  <c r="FN40" i="16" s="1"/>
  <c r="FN13" i="16"/>
  <c r="FA19" i="16"/>
  <c r="FA30" i="16"/>
  <c r="FA23" i="16"/>
  <c r="FA17" i="16"/>
  <c r="FA28" i="16"/>
  <c r="FA8" i="16"/>
  <c r="FA25" i="16"/>
  <c r="FA22" i="16"/>
  <c r="FA9" i="16"/>
  <c r="FA27" i="16"/>
  <c r="FA26" i="16"/>
  <c r="FA21" i="16"/>
  <c r="FA20" i="16"/>
  <c r="FA33" i="16"/>
  <c r="FH19" i="16"/>
  <c r="FA34" i="16"/>
  <c r="FA24" i="16"/>
  <c r="FA18" i="16"/>
  <c r="FA16" i="16"/>
  <c r="FF12" i="16"/>
  <c r="GC12" i="16" s="1"/>
  <c r="FA12" i="16"/>
  <c r="FF11" i="16"/>
  <c r="FA11" i="16"/>
  <c r="FA31" i="16"/>
  <c r="EU10" i="16"/>
  <c r="EZ14" i="16"/>
  <c r="EZ7" i="16"/>
  <c r="EZ15" i="16"/>
  <c r="EZ10" i="16"/>
  <c r="EQ29" i="16"/>
  <c r="ER13" i="16"/>
  <c r="EU15" i="16"/>
  <c r="ET13" i="16"/>
  <c r="FQ13" i="16" s="1"/>
  <c r="CN54" i="15" l="1"/>
  <c r="DA54" i="15"/>
  <c r="DH33" i="21"/>
  <c r="DK20" i="21"/>
  <c r="DH24" i="21"/>
  <c r="EE20" i="21"/>
  <c r="FG6" i="16"/>
  <c r="FG5" i="16"/>
  <c r="FG4" i="16"/>
  <c r="CN52" i="15"/>
  <c r="CN55" i="15"/>
  <c r="DA55" i="15"/>
  <c r="GC7" i="16"/>
  <c r="FF10" i="16"/>
  <c r="GC10" i="16" s="1"/>
  <c r="GC11" i="16"/>
  <c r="FF14" i="16"/>
  <c r="GC14" i="16" s="1"/>
  <c r="FA15" i="16"/>
  <c r="FW15" i="16"/>
  <c r="FA14" i="16"/>
  <c r="FW14" i="16"/>
  <c r="FA10" i="16"/>
  <c r="FW10" i="16"/>
  <c r="FA7" i="16"/>
  <c r="FW7" i="16"/>
  <c r="EQ39" i="16"/>
  <c r="FN39" i="16" s="1"/>
  <c r="ER40" i="16"/>
  <c r="ER29" i="16"/>
  <c r="FN29" i="16"/>
  <c r="FG11" i="16"/>
  <c r="FG12" i="16"/>
  <c r="FG16" i="16"/>
  <c r="FG18" i="16"/>
  <c r="FG20" i="16"/>
  <c r="FG24" i="16"/>
  <c r="FG28" i="16"/>
  <c r="FG34" i="16"/>
  <c r="FG8" i="16"/>
  <c r="FG17" i="16"/>
  <c r="FG19" i="16"/>
  <c r="FG21" i="16"/>
  <c r="FG23" i="16"/>
  <c r="FG25" i="16"/>
  <c r="FG27" i="16"/>
  <c r="FG30" i="16"/>
  <c r="FG33" i="16"/>
  <c r="FG22" i="16"/>
  <c r="FG26" i="16"/>
  <c r="FG31" i="16"/>
  <c r="FG9" i="16"/>
  <c r="FH11" i="16"/>
  <c r="FH12" i="16"/>
  <c r="FG15" i="16"/>
  <c r="FH16" i="16"/>
  <c r="FH18" i="16"/>
  <c r="FH24" i="16"/>
  <c r="FH33" i="16"/>
  <c r="FH20" i="16"/>
  <c r="FH21" i="16"/>
  <c r="FH27" i="16"/>
  <c r="FG7" i="16"/>
  <c r="FH8" i="16"/>
  <c r="FH17" i="16"/>
  <c r="FH23" i="16"/>
  <c r="FH30" i="16"/>
  <c r="EQ32" i="16"/>
  <c r="EZ13" i="16"/>
  <c r="EU13" i="16"/>
  <c r="ET40" i="16"/>
  <c r="FQ40" i="16" s="1"/>
  <c r="ET29" i="16"/>
  <c r="DK33" i="21" l="1"/>
  <c r="EH20" i="21"/>
  <c r="EE33" i="21"/>
  <c r="DH36" i="21"/>
  <c r="DK24" i="21"/>
  <c r="EE24" i="21"/>
  <c r="FG10" i="16"/>
  <c r="FG14" i="16"/>
  <c r="FF13" i="16"/>
  <c r="FF29" i="16" s="1"/>
  <c r="FA13" i="16"/>
  <c r="FW13" i="16"/>
  <c r="ER39" i="16"/>
  <c r="EU29" i="16"/>
  <c r="FQ29" i="16"/>
  <c r="ER32" i="16"/>
  <c r="FN32" i="16"/>
  <c r="EQ35" i="16"/>
  <c r="FN35" i="16" s="1"/>
  <c r="ET39" i="16"/>
  <c r="EU40" i="16"/>
  <c r="EZ40" i="16"/>
  <c r="FW40" i="16" s="1"/>
  <c r="EZ29" i="16"/>
  <c r="ET32" i="16"/>
  <c r="EE36" i="21" l="1"/>
  <c r="DK36" i="21"/>
  <c r="EH24" i="21"/>
  <c r="EH33" i="21"/>
  <c r="GC13" i="16"/>
  <c r="FF32" i="16"/>
  <c r="GC29" i="16"/>
  <c r="FA29" i="16"/>
  <c r="FW29" i="16"/>
  <c r="EQ36" i="16"/>
  <c r="FN36" i="16" s="1"/>
  <c r="ER35" i="16"/>
  <c r="EU39" i="16"/>
  <c r="FQ39" i="16"/>
  <c r="EU32" i="16"/>
  <c r="FQ32" i="16"/>
  <c r="FA40" i="16"/>
  <c r="FG29" i="16"/>
  <c r="FG13" i="16"/>
  <c r="FF40" i="16"/>
  <c r="GC40" i="16" s="1"/>
  <c r="EZ32" i="16"/>
  <c r="EZ39" i="16"/>
  <c r="FW39" i="16" s="1"/>
  <c r="ET35" i="16"/>
  <c r="EH36" i="21" l="1"/>
  <c r="FF35" i="16"/>
  <c r="GC35" i="16" s="1"/>
  <c r="GC32" i="16"/>
  <c r="FG32" i="16"/>
  <c r="FA32" i="16"/>
  <c r="FW32" i="16"/>
  <c r="EU35" i="16"/>
  <c r="FQ35" i="16"/>
  <c r="FF39" i="16"/>
  <c r="GC39" i="16" s="1"/>
  <c r="FA39" i="16"/>
  <c r="FG40" i="16"/>
  <c r="EZ35" i="16"/>
  <c r="CK56" i="17"/>
  <c r="CI55" i="17"/>
  <c r="CW55" i="17" s="1"/>
  <c r="CK47" i="17"/>
  <c r="CI46" i="17"/>
  <c r="CW46" i="17" s="1"/>
  <c r="CK30" i="17"/>
  <c r="CK18" i="17"/>
  <c r="CI17" i="17"/>
  <c r="CW17" i="17" s="1"/>
  <c r="CK8" i="17"/>
  <c r="CW7" i="17"/>
  <c r="FA35" i="16" l="1"/>
  <c r="FW35" i="16"/>
  <c r="FG35" i="16"/>
  <c r="FF36" i="16"/>
  <c r="FG39" i="16"/>
  <c r="CI28" i="17"/>
  <c r="CW28" i="17" s="1"/>
  <c r="CW68" i="17" s="1"/>
  <c r="CI6" i="17"/>
  <c r="CJ44" i="17" s="1"/>
  <c r="CJ57" i="17" l="1"/>
  <c r="CJ14" i="17"/>
  <c r="CJ15" i="17"/>
  <c r="CJ20" i="17"/>
  <c r="CW6" i="17"/>
  <c r="CJ43" i="17"/>
  <c r="FG36" i="16"/>
  <c r="GC36" i="16"/>
  <c r="CJ58" i="17"/>
  <c r="CJ59" i="17"/>
  <c r="CJ60" i="17"/>
  <c r="CJ61" i="17"/>
  <c r="CJ49" i="17"/>
  <c r="CJ50" i="17"/>
  <c r="CJ51" i="17"/>
  <c r="CJ54" i="17"/>
  <c r="CJ31" i="17"/>
  <c r="CJ35" i="17"/>
  <c r="CJ36" i="17"/>
  <c r="CJ38" i="17"/>
  <c r="CJ39" i="17"/>
  <c r="CJ40" i="17"/>
  <c r="CJ41" i="17"/>
  <c r="CJ42" i="17"/>
  <c r="CJ45" i="17"/>
  <c r="CJ19" i="17"/>
  <c r="CJ21" i="17"/>
  <c r="CJ22" i="17"/>
  <c r="CJ24" i="17"/>
  <c r="CJ25" i="17"/>
  <c r="CJ26" i="17"/>
  <c r="CJ9" i="17"/>
  <c r="CJ11" i="17"/>
  <c r="CJ13" i="17"/>
  <c r="CJ16" i="17"/>
  <c r="CJ48" i="17"/>
  <c r="CJ32" i="17"/>
  <c r="CJ33" i="17"/>
  <c r="CJ12" i="17"/>
  <c r="CJ37" i="17"/>
  <c r="CJ34" i="17"/>
  <c r="CJ10" i="17"/>
  <c r="CJ55" i="17"/>
  <c r="CJ7" i="17"/>
  <c r="CJ29" i="17"/>
  <c r="CJ8" i="17"/>
  <c r="CJ17" i="17"/>
  <c r="CJ30" i="17"/>
  <c r="CJ6" i="17"/>
  <c r="CJ18" i="17"/>
  <c r="CJ47" i="17"/>
  <c r="CJ56" i="17"/>
  <c r="CJ28" i="17"/>
  <c r="CJ46" i="17"/>
  <c r="CF51" i="17"/>
  <c r="CH51" i="17" s="1"/>
  <c r="CF42" i="17"/>
  <c r="CF29" i="17" s="1"/>
  <c r="CH29" i="17" s="1"/>
  <c r="CF18" i="17"/>
  <c r="CT18" i="17" s="1"/>
  <c r="CH56" i="17"/>
  <c r="CF55" i="17"/>
  <c r="CT55" i="17" s="1"/>
  <c r="CH54" i="17"/>
  <c r="CH47" i="17"/>
  <c r="CH30" i="17"/>
  <c r="CH8" i="17"/>
  <c r="CT7" i="17"/>
  <c r="CL21" i="15"/>
  <c r="CL19" i="15"/>
  <c r="CL18" i="15"/>
  <c r="CL17" i="15"/>
  <c r="CL16" i="15"/>
  <c r="CL14" i="15"/>
  <c r="CL13" i="15"/>
  <c r="CL12" i="15"/>
  <c r="CL11" i="15"/>
  <c r="CL10" i="15"/>
  <c r="CL9" i="15"/>
  <c r="CL8" i="15"/>
  <c r="CJ15" i="15"/>
  <c r="CJ7" i="15"/>
  <c r="DV15" i="16"/>
  <c r="EB15" i="16"/>
  <c r="EH15" i="16"/>
  <c r="EK15" i="16"/>
  <c r="EN15" i="16"/>
  <c r="FK15" i="16" s="1"/>
  <c r="DV10" i="16"/>
  <c r="EB10" i="16"/>
  <c r="EY10" i="16" s="1"/>
  <c r="EH10" i="16"/>
  <c r="FE10" i="16" s="1"/>
  <c r="EK10" i="16"/>
  <c r="FH10" i="16" s="1"/>
  <c r="EN10" i="16"/>
  <c r="FK10" i="16" s="1"/>
  <c r="DV7" i="16"/>
  <c r="EB7" i="16"/>
  <c r="EY7" i="16" s="1"/>
  <c r="EH7" i="16"/>
  <c r="FE7" i="16" s="1"/>
  <c r="EK7" i="16"/>
  <c r="FH7" i="16" s="1"/>
  <c r="EN7" i="16"/>
  <c r="FK7" i="16" s="1"/>
  <c r="CJ6" i="15" l="1"/>
  <c r="CJ5" i="15"/>
  <c r="CX15" i="15"/>
  <c r="CH42" i="17"/>
  <c r="CX7" i="15"/>
  <c r="CH18" i="17"/>
  <c r="CT29" i="17"/>
  <c r="CT42" i="17"/>
  <c r="CF46" i="17"/>
  <c r="CT46" i="17" s="1"/>
  <c r="CT51" i="17"/>
  <c r="FE15" i="16"/>
  <c r="FH15" i="16"/>
  <c r="EY15" i="16"/>
  <c r="CF17" i="17"/>
  <c r="CT17" i="17" s="1"/>
  <c r="DW10" i="16"/>
  <c r="ES10" i="16"/>
  <c r="ES15" i="16"/>
  <c r="CK15" i="15" l="1"/>
  <c r="DE20" i="21"/>
  <c r="CJ54" i="15"/>
  <c r="CK23" i="15"/>
  <c r="CK18" i="15"/>
  <c r="CK13" i="15"/>
  <c r="CK9" i="15"/>
  <c r="CK24" i="15"/>
  <c r="CK17" i="15"/>
  <c r="CK11" i="15"/>
  <c r="CK5" i="15"/>
  <c r="CK21" i="15"/>
  <c r="CK16" i="15"/>
  <c r="CK10" i="15"/>
  <c r="CK12" i="15"/>
  <c r="CK20" i="15"/>
  <c r="CK8" i="15"/>
  <c r="CK19" i="15"/>
  <c r="CK14" i="15"/>
  <c r="CK22" i="15"/>
  <c r="CX5" i="15"/>
  <c r="CK6" i="15"/>
  <c r="CJ55" i="15"/>
  <c r="CX6" i="15"/>
  <c r="CK7" i="15"/>
  <c r="CF6" i="17"/>
  <c r="CG44" i="17" s="1"/>
  <c r="CF28" i="17"/>
  <c r="CT28" i="17" s="1"/>
  <c r="CT68" i="17" s="1"/>
  <c r="CG58" i="17" l="1"/>
  <c r="CK54" i="15"/>
  <c r="CX54" i="15"/>
  <c r="DE33" i="21"/>
  <c r="DE24" i="21"/>
  <c r="EB20" i="21"/>
  <c r="CK55" i="15"/>
  <c r="CK52" i="15"/>
  <c r="CX55" i="15"/>
  <c r="CG18" i="17"/>
  <c r="CG15" i="17"/>
  <c r="CG57" i="17"/>
  <c r="CG41" i="17"/>
  <c r="CG14" i="17"/>
  <c r="CG26" i="17"/>
  <c r="CG51" i="17"/>
  <c r="CG47" i="17"/>
  <c r="CG19" i="17"/>
  <c r="CG45" i="17"/>
  <c r="CG55" i="17"/>
  <c r="CG38" i="17"/>
  <c r="CG7" i="17"/>
  <c r="CG30" i="17"/>
  <c r="CG59" i="17"/>
  <c r="CG32" i="17"/>
  <c r="CG21" i="17"/>
  <c r="CG34" i="17"/>
  <c r="CG39" i="17"/>
  <c r="CG6" i="17"/>
  <c r="CG48" i="17"/>
  <c r="CG60" i="17"/>
  <c r="CG33" i="17"/>
  <c r="CG12" i="17"/>
  <c r="CG22" i="17"/>
  <c r="CG35" i="17"/>
  <c r="CG40" i="17"/>
  <c r="CG20" i="17"/>
  <c r="CG8" i="17"/>
  <c r="CG49" i="17"/>
  <c r="CG9" i="17"/>
  <c r="CG56" i="17"/>
  <c r="CG17" i="17"/>
  <c r="CG54" i="17"/>
  <c r="CG50" i="17"/>
  <c r="CG61" i="17"/>
  <c r="CG10" i="17"/>
  <c r="CG13" i="17"/>
  <c r="CG25" i="17"/>
  <c r="CG36" i="17"/>
  <c r="CG42" i="17"/>
  <c r="CT6" i="17"/>
  <c r="CG46" i="17"/>
  <c r="CG16" i="17"/>
  <c r="CG11" i="17"/>
  <c r="CG24" i="17"/>
  <c r="CG37" i="17"/>
  <c r="CG31" i="17"/>
  <c r="CG43" i="17"/>
  <c r="CG28" i="17"/>
  <c r="CG29" i="17"/>
  <c r="EO8" i="16"/>
  <c r="EP8" i="16"/>
  <c r="EO9" i="16"/>
  <c r="EP9" i="16"/>
  <c r="EO10" i="16"/>
  <c r="EO11" i="16"/>
  <c r="EP11" i="16"/>
  <c r="EO12" i="16"/>
  <c r="EP12" i="16"/>
  <c r="EO15" i="16"/>
  <c r="EO16" i="16"/>
  <c r="EP16" i="16"/>
  <c r="EO17" i="16"/>
  <c r="EP17" i="16"/>
  <c r="EO18" i="16"/>
  <c r="EP18" i="16"/>
  <c r="EO19" i="16"/>
  <c r="EP19" i="16"/>
  <c r="EO20" i="16"/>
  <c r="EP20" i="16"/>
  <c r="EO21" i="16"/>
  <c r="EP21" i="16"/>
  <c r="EO22" i="16"/>
  <c r="EP22" i="16"/>
  <c r="EO23" i="16"/>
  <c r="EP23" i="16"/>
  <c r="EO24" i="16"/>
  <c r="EP24" i="16"/>
  <c r="EO25" i="16"/>
  <c r="EP25" i="16"/>
  <c r="EO26" i="16"/>
  <c r="EO27" i="16"/>
  <c r="EP27" i="16"/>
  <c r="EO28" i="16"/>
  <c r="EO30" i="16"/>
  <c r="EP30" i="16"/>
  <c r="EO31" i="16"/>
  <c r="EO33" i="16"/>
  <c r="EP33" i="16"/>
  <c r="EO34" i="16"/>
  <c r="EO7" i="16"/>
  <c r="EN14" i="16"/>
  <c r="FK14" i="16" s="1"/>
  <c r="EN13" i="16"/>
  <c r="FK13" i="16" s="1"/>
  <c r="E40" i="5"/>
  <c r="CI21" i="15"/>
  <c r="CI19" i="15"/>
  <c r="CI18" i="15"/>
  <c r="CI17" i="15"/>
  <c r="CI16" i="15"/>
  <c r="CI14" i="15"/>
  <c r="CI13" i="15"/>
  <c r="CI12" i="15"/>
  <c r="CI11" i="15"/>
  <c r="CI10" i="15"/>
  <c r="CI9" i="15"/>
  <c r="CI8" i="15"/>
  <c r="CG15" i="15"/>
  <c r="CG7" i="15"/>
  <c r="CE56" i="17"/>
  <c r="CC55" i="17"/>
  <c r="CQ55" i="17" s="1"/>
  <c r="CE47" i="17"/>
  <c r="CC46" i="17"/>
  <c r="CQ46" i="17" s="1"/>
  <c r="CE30" i="17"/>
  <c r="CE24" i="17"/>
  <c r="CE18" i="17"/>
  <c r="CE8" i="17"/>
  <c r="CC17" i="17"/>
  <c r="CQ17" i="17" s="1"/>
  <c r="EM16" i="16"/>
  <c r="EM8" i="16"/>
  <c r="EM9" i="16"/>
  <c r="EM22" i="16"/>
  <c r="EM30" i="16"/>
  <c r="EM33" i="16"/>
  <c r="EM34" i="16"/>
  <c r="EM36" i="16"/>
  <c r="EL8" i="16"/>
  <c r="EL9" i="16"/>
  <c r="EL11" i="16"/>
  <c r="EL12" i="16"/>
  <c r="EL16" i="16"/>
  <c r="EL17" i="16"/>
  <c r="EL18" i="16"/>
  <c r="EL19" i="16"/>
  <c r="EL20" i="16"/>
  <c r="EL21" i="16"/>
  <c r="EL22" i="16"/>
  <c r="EL23" i="16"/>
  <c r="EL24" i="16"/>
  <c r="EL25" i="16"/>
  <c r="EL26" i="16"/>
  <c r="EL27" i="16"/>
  <c r="EL28" i="16"/>
  <c r="EL30" i="16"/>
  <c r="EL31" i="16"/>
  <c r="EL33" i="16"/>
  <c r="EL34" i="16"/>
  <c r="EL36" i="16"/>
  <c r="EK14" i="16"/>
  <c r="FH14" i="16" s="1"/>
  <c r="EK13" i="16"/>
  <c r="FH13" i="16" s="1"/>
  <c r="EJ36" i="16"/>
  <c r="EJ16" i="16"/>
  <c r="EJ17" i="16"/>
  <c r="EJ18" i="16"/>
  <c r="EJ19" i="16"/>
  <c r="EJ20" i="16"/>
  <c r="EJ21" i="16"/>
  <c r="EJ22" i="16"/>
  <c r="EJ23" i="16"/>
  <c r="EJ24" i="16"/>
  <c r="EJ25" i="16"/>
  <c r="EJ27" i="16"/>
  <c r="EJ30" i="16"/>
  <c r="EJ33" i="16"/>
  <c r="EJ34" i="16"/>
  <c r="EI19" i="16"/>
  <c r="EI17" i="16"/>
  <c r="EI16" i="16"/>
  <c r="EI18" i="16"/>
  <c r="EI20" i="16"/>
  <c r="EI21" i="16"/>
  <c r="EI22" i="16"/>
  <c r="EI23" i="16"/>
  <c r="EI24" i="16"/>
  <c r="EI25" i="16"/>
  <c r="EI26" i="16"/>
  <c r="EI27" i="16"/>
  <c r="EI28" i="16"/>
  <c r="EI30" i="16"/>
  <c r="EI31" i="16"/>
  <c r="EI33" i="16"/>
  <c r="EI34" i="16"/>
  <c r="EI36" i="16"/>
  <c r="EI12" i="16"/>
  <c r="EI11" i="16"/>
  <c r="EI9" i="16"/>
  <c r="EI8" i="16"/>
  <c r="EJ12" i="16"/>
  <c r="EJ11" i="16"/>
  <c r="EJ9" i="16"/>
  <c r="EJ8" i="16"/>
  <c r="EH14" i="16"/>
  <c r="FE14" i="16" s="1"/>
  <c r="EH13" i="16"/>
  <c r="FE13" i="16" s="1"/>
  <c r="CF21" i="15"/>
  <c r="CF19" i="15"/>
  <c r="CF18" i="15"/>
  <c r="CF17" i="15"/>
  <c r="CF16" i="15"/>
  <c r="CD15" i="15"/>
  <c r="CF14" i="15"/>
  <c r="CF13" i="15"/>
  <c r="CF12" i="15"/>
  <c r="CF11" i="15"/>
  <c r="CF10" i="15"/>
  <c r="CF9" i="15"/>
  <c r="CF8" i="15"/>
  <c r="CD7" i="15"/>
  <c r="EC34" i="16"/>
  <c r="EC33" i="16"/>
  <c r="EC31" i="16"/>
  <c r="EC30" i="16"/>
  <c r="EC17" i="16"/>
  <c r="EC18" i="16"/>
  <c r="EC19" i="16"/>
  <c r="EC20" i="16"/>
  <c r="EC21" i="16"/>
  <c r="EC22" i="16"/>
  <c r="EC23" i="16"/>
  <c r="EC24" i="16"/>
  <c r="EC25" i="16"/>
  <c r="EC26" i="16"/>
  <c r="EC27" i="16"/>
  <c r="EC28" i="16"/>
  <c r="EC16" i="16"/>
  <c r="EC12" i="16"/>
  <c r="EC11" i="16"/>
  <c r="EC9" i="16"/>
  <c r="EC8" i="16"/>
  <c r="EG36" i="16"/>
  <c r="ED33" i="16"/>
  <c r="ED30" i="16"/>
  <c r="ED27" i="16"/>
  <c r="ED25" i="16"/>
  <c r="ED24" i="16"/>
  <c r="ED23" i="16"/>
  <c r="ED22" i="16"/>
  <c r="ED21" i="16"/>
  <c r="ED20" i="16"/>
  <c r="ED19" i="16"/>
  <c r="ED18" i="16"/>
  <c r="ED17" i="16"/>
  <c r="ED16" i="16"/>
  <c r="EB14" i="16"/>
  <c r="EY14" i="16" s="1"/>
  <c r="ED12" i="16"/>
  <c r="ED11" i="16"/>
  <c r="ED9" i="16"/>
  <c r="ED8" i="16"/>
  <c r="CN55" i="17"/>
  <c r="CN46" i="17"/>
  <c r="CN17" i="17"/>
  <c r="CN7" i="17"/>
  <c r="BW16" i="15"/>
  <c r="BW17" i="15"/>
  <c r="BW18" i="15"/>
  <c r="BW19" i="15"/>
  <c r="BW8" i="15"/>
  <c r="BW9" i="15"/>
  <c r="BW10" i="15"/>
  <c r="BW11" i="15"/>
  <c r="BW12" i="15"/>
  <c r="BW13" i="15"/>
  <c r="BW14" i="15"/>
  <c r="AW15" i="15"/>
  <c r="AW7" i="15"/>
  <c r="BI15" i="15"/>
  <c r="BI7" i="15"/>
  <c r="R7" i="15"/>
  <c r="U7" i="15"/>
  <c r="X7" i="15"/>
  <c r="AA7" i="15"/>
  <c r="AD7" i="15"/>
  <c r="AG7" i="15"/>
  <c r="AJ7" i="15"/>
  <c r="AM7" i="15"/>
  <c r="AS7" i="15"/>
  <c r="AV7" i="15"/>
  <c r="BB7" i="15"/>
  <c r="BE7" i="15"/>
  <c r="BH7" i="15"/>
  <c r="BL7" i="15"/>
  <c r="BR7" i="15"/>
  <c r="BU7" i="15"/>
  <c r="BX7" i="15"/>
  <c r="CA7" i="15"/>
  <c r="BZ8" i="15"/>
  <c r="CC8" i="15"/>
  <c r="BZ9" i="15"/>
  <c r="CC9" i="15"/>
  <c r="BZ10" i="15"/>
  <c r="CC10" i="15"/>
  <c r="BZ11" i="15"/>
  <c r="CC11" i="15"/>
  <c r="BZ12" i="15"/>
  <c r="CC12" i="15"/>
  <c r="BZ13" i="15"/>
  <c r="CC13" i="15"/>
  <c r="BZ14" i="15"/>
  <c r="CC14" i="15"/>
  <c r="R15" i="15"/>
  <c r="U15" i="15"/>
  <c r="X15" i="15"/>
  <c r="AA15" i="15"/>
  <c r="AD15" i="15"/>
  <c r="AG15" i="15"/>
  <c r="AJ15" i="15"/>
  <c r="AM15" i="15"/>
  <c r="AP15" i="15"/>
  <c r="AS15" i="15"/>
  <c r="AV15" i="15"/>
  <c r="BB15" i="15"/>
  <c r="BE15" i="15"/>
  <c r="BH15" i="15"/>
  <c r="BL15" i="15"/>
  <c r="BR15" i="15"/>
  <c r="BU15" i="15"/>
  <c r="BX15" i="15"/>
  <c r="CO15" i="15"/>
  <c r="BZ16" i="15"/>
  <c r="CC16" i="15"/>
  <c r="BZ17" i="15"/>
  <c r="CC17" i="15"/>
  <c r="BZ18" i="15"/>
  <c r="CC18" i="15"/>
  <c r="BZ19" i="15"/>
  <c r="CC19" i="15"/>
  <c r="R21" i="15"/>
  <c r="U21" i="15"/>
  <c r="X21" i="15"/>
  <c r="AA21" i="15"/>
  <c r="AD21" i="15"/>
  <c r="AG21" i="15"/>
  <c r="AJ21" i="15"/>
  <c r="AM21" i="15"/>
  <c r="AP21" i="15"/>
  <c r="AS21" i="15"/>
  <c r="AV21" i="15"/>
  <c r="AY21" i="15"/>
  <c r="BB21" i="15"/>
  <c r="BE21" i="15"/>
  <c r="BH21" i="15"/>
  <c r="BK21" i="15"/>
  <c r="BN21" i="15"/>
  <c r="BQ21" i="15"/>
  <c r="BT21" i="15"/>
  <c r="BW21" i="15"/>
  <c r="BZ21" i="15"/>
  <c r="CC21" i="15"/>
  <c r="F45" i="5"/>
  <c r="F40" i="5" s="1"/>
  <c r="E46" i="5"/>
  <c r="F47" i="5"/>
  <c r="F46" i="5" s="1"/>
  <c r="E49" i="5"/>
  <c r="F49" i="5"/>
  <c r="E52" i="5"/>
  <c r="F52" i="5"/>
  <c r="E55" i="5"/>
  <c r="F55" i="5"/>
  <c r="E58" i="5"/>
  <c r="F58" i="5"/>
  <c r="F62" i="5"/>
  <c r="E63" i="5"/>
  <c r="E62" i="5" s="1"/>
  <c r="AI31" i="4"/>
  <c r="AJ31" i="4"/>
  <c r="AH15" i="4"/>
  <c r="AJ15" i="4" s="1"/>
  <c r="AL15" i="4" s="1"/>
  <c r="AO15" i="4"/>
  <c r="AV15" i="4"/>
  <c r="AX15" i="4" s="1"/>
  <c r="T16" i="4"/>
  <c r="D7" i="16"/>
  <c r="E7" i="16" s="1"/>
  <c r="F7" i="16"/>
  <c r="G7" i="16" s="1"/>
  <c r="J7" i="16"/>
  <c r="N7" i="16"/>
  <c r="O7" i="16" s="1"/>
  <c r="R7" i="16"/>
  <c r="U7" i="16"/>
  <c r="W7" i="16" s="1"/>
  <c r="AA7" i="16"/>
  <c r="AC7" i="16" s="1"/>
  <c r="AG7" i="16"/>
  <c r="AH7" i="16" s="1"/>
  <c r="AM7" i="16"/>
  <c r="AP7" i="16"/>
  <c r="AV7" i="16"/>
  <c r="BB7" i="16"/>
  <c r="BC7" i="16" s="1"/>
  <c r="BH7" i="16"/>
  <c r="BI7" i="16" s="1"/>
  <c r="BK7" i="16"/>
  <c r="BL7" i="16" s="1"/>
  <c r="BQ7" i="16"/>
  <c r="BR7" i="16" s="1"/>
  <c r="BW7" i="16"/>
  <c r="BY7" i="16" s="1"/>
  <c r="CC7" i="16"/>
  <c r="CD7" i="16" s="1"/>
  <c r="CF7" i="16"/>
  <c r="CG7" i="16" s="1"/>
  <c r="CL7" i="16"/>
  <c r="CN7" i="16" s="1"/>
  <c r="CR7" i="16"/>
  <c r="CS7" i="16" s="1"/>
  <c r="CX7" i="16"/>
  <c r="CY7" i="16" s="1"/>
  <c r="DA7" i="16"/>
  <c r="DB7" i="16" s="1"/>
  <c r="DD9" i="16"/>
  <c r="DG7" i="16"/>
  <c r="DH7" i="16" s="1"/>
  <c r="DM7" i="16"/>
  <c r="DN7" i="16" s="1"/>
  <c r="DP7" i="16"/>
  <c r="DQ7" i="16" s="1"/>
  <c r="DS7" i="16"/>
  <c r="EP7" i="16" s="1"/>
  <c r="E8" i="16"/>
  <c r="G8" i="16"/>
  <c r="H8" i="16"/>
  <c r="K8" i="16"/>
  <c r="O8" i="16"/>
  <c r="S8" i="16"/>
  <c r="T8" i="16"/>
  <c r="V8" i="16"/>
  <c r="W8" i="16"/>
  <c r="X8" i="16"/>
  <c r="AB8" i="16"/>
  <c r="AC8" i="16"/>
  <c r="AH8" i="16"/>
  <c r="AI8" i="16"/>
  <c r="AN8" i="16"/>
  <c r="AO8" i="16"/>
  <c r="AQ8" i="16"/>
  <c r="AR8" i="16"/>
  <c r="AS8" i="16"/>
  <c r="AW8" i="16"/>
  <c r="AX8" i="16"/>
  <c r="BC8" i="16"/>
  <c r="BD8" i="16"/>
  <c r="BI8" i="16"/>
  <c r="BJ8" i="16"/>
  <c r="BL8" i="16"/>
  <c r="BM8" i="16"/>
  <c r="BN8" i="16"/>
  <c r="BR8" i="16"/>
  <c r="BS8" i="16"/>
  <c r="BX8" i="16"/>
  <c r="BY8" i="16"/>
  <c r="CD8" i="16"/>
  <c r="CE8" i="16"/>
  <c r="CG8" i="16"/>
  <c r="CH8" i="16"/>
  <c r="CI8" i="16"/>
  <c r="CM8" i="16"/>
  <c r="CN8" i="16"/>
  <c r="CS8" i="16"/>
  <c r="CT8" i="16"/>
  <c r="CY8" i="16"/>
  <c r="CZ8" i="16"/>
  <c r="DB8" i="16"/>
  <c r="DC8" i="16"/>
  <c r="DD8" i="16"/>
  <c r="DH8" i="16"/>
  <c r="DI8" i="16"/>
  <c r="DN8" i="16"/>
  <c r="DO8" i="16"/>
  <c r="DQ8" i="16"/>
  <c r="DT8" i="16"/>
  <c r="DU8" i="16"/>
  <c r="DW8" i="16"/>
  <c r="DX8" i="16"/>
  <c r="DY8" i="16"/>
  <c r="E9" i="16"/>
  <c r="G9" i="16"/>
  <c r="H9" i="16"/>
  <c r="L9" i="16" s="1"/>
  <c r="K9" i="16"/>
  <c r="O9" i="16"/>
  <c r="S9" i="16"/>
  <c r="T9" i="16"/>
  <c r="V9" i="16"/>
  <c r="W9" i="16"/>
  <c r="X9" i="16"/>
  <c r="Y9" i="16" s="1"/>
  <c r="AB9" i="16"/>
  <c r="AC9" i="16"/>
  <c r="AH9" i="16"/>
  <c r="AI9" i="16"/>
  <c r="AN9" i="16"/>
  <c r="AO9" i="16"/>
  <c r="AQ9" i="16"/>
  <c r="AR9" i="16"/>
  <c r="AS9" i="16"/>
  <c r="AY9" i="16" s="1"/>
  <c r="BE9" i="16" s="1"/>
  <c r="AW9" i="16"/>
  <c r="AX9" i="16"/>
  <c r="BC9" i="16"/>
  <c r="BD9" i="16"/>
  <c r="BI9" i="16"/>
  <c r="BJ9" i="16"/>
  <c r="BL9" i="16"/>
  <c r="BM9" i="16"/>
  <c r="BN9" i="16"/>
  <c r="BR9" i="16"/>
  <c r="BS9" i="16"/>
  <c r="BX9" i="16"/>
  <c r="BY9" i="16"/>
  <c r="CD9" i="16"/>
  <c r="CE9" i="16"/>
  <c r="CG9" i="16"/>
  <c r="CH9" i="16"/>
  <c r="CI9" i="16"/>
  <c r="CJ9" i="16" s="1"/>
  <c r="CM9" i="16"/>
  <c r="CN9" i="16"/>
  <c r="CS9" i="16"/>
  <c r="CT9" i="16"/>
  <c r="CY9" i="16"/>
  <c r="CZ9" i="16"/>
  <c r="DB9" i="16"/>
  <c r="DC9" i="16"/>
  <c r="DH9" i="16"/>
  <c r="DI9" i="16"/>
  <c r="DN9" i="16"/>
  <c r="DO9" i="16"/>
  <c r="DQ9" i="16"/>
  <c r="DT9" i="16"/>
  <c r="DU9" i="16"/>
  <c r="DW9" i="16"/>
  <c r="DX9" i="16"/>
  <c r="DY9" i="16"/>
  <c r="EV9" i="16" s="1"/>
  <c r="F10" i="16"/>
  <c r="G10" i="16" s="1"/>
  <c r="J10" i="16"/>
  <c r="K10" i="16" s="1"/>
  <c r="N10" i="16"/>
  <c r="O10" i="16" s="1"/>
  <c r="R10" i="16"/>
  <c r="S10" i="16" s="1"/>
  <c r="U10" i="16"/>
  <c r="V10" i="16" s="1"/>
  <c r="AA10" i="16"/>
  <c r="AB10" i="16" s="1"/>
  <c r="AG10" i="16"/>
  <c r="AH10" i="16" s="1"/>
  <c r="AM10" i="16"/>
  <c r="AO10" i="16" s="1"/>
  <c r="AP10" i="16"/>
  <c r="AR10" i="16" s="1"/>
  <c r="AV10" i="16"/>
  <c r="AW10" i="16" s="1"/>
  <c r="BB10" i="16"/>
  <c r="BC10" i="16" s="1"/>
  <c r="BE10" i="16"/>
  <c r="BH10" i="16"/>
  <c r="BK10" i="16"/>
  <c r="BL10" i="16" s="1"/>
  <c r="BQ10" i="16"/>
  <c r="BW10" i="16"/>
  <c r="BX10" i="16" s="1"/>
  <c r="BZ10" i="16"/>
  <c r="CC10" i="16"/>
  <c r="CF10" i="16"/>
  <c r="CG10" i="16" s="1"/>
  <c r="CL10" i="16"/>
  <c r="CR10" i="16"/>
  <c r="CU10" i="16"/>
  <c r="CX10" i="16"/>
  <c r="CY10" i="16" s="1"/>
  <c r="DA10" i="16"/>
  <c r="DX10" i="16" s="1"/>
  <c r="DG10" i="16"/>
  <c r="DH10" i="16" s="1"/>
  <c r="DM10" i="16"/>
  <c r="DS10" i="16"/>
  <c r="T11" i="16"/>
  <c r="G11" i="16"/>
  <c r="K11" i="16"/>
  <c r="O11" i="16"/>
  <c r="S11" i="16"/>
  <c r="V11" i="16"/>
  <c r="W11" i="16"/>
  <c r="X11" i="16"/>
  <c r="Y11" i="16" s="1"/>
  <c r="AB11" i="16"/>
  <c r="AC11" i="16"/>
  <c r="AH11" i="16"/>
  <c r="AI11" i="16"/>
  <c r="AN11" i="16"/>
  <c r="AO11" i="16"/>
  <c r="AQ11" i="16"/>
  <c r="AR11" i="16"/>
  <c r="AS11" i="16"/>
  <c r="AY11" i="16" s="1"/>
  <c r="AW11" i="16"/>
  <c r="AX11" i="16"/>
  <c r="BC11" i="16"/>
  <c r="BD11" i="16"/>
  <c r="BI11" i="16"/>
  <c r="BJ11" i="16"/>
  <c r="BL11" i="16"/>
  <c r="BM11" i="16"/>
  <c r="BN11" i="16"/>
  <c r="BO11" i="16" s="1"/>
  <c r="BR11" i="16"/>
  <c r="BS11" i="16"/>
  <c r="BX11" i="16"/>
  <c r="BY11" i="16"/>
  <c r="CB11" i="16"/>
  <c r="CD11" i="16"/>
  <c r="CE11" i="16"/>
  <c r="CG11" i="16"/>
  <c r="CH11" i="16"/>
  <c r="CI11" i="16"/>
  <c r="CM11" i="16"/>
  <c r="CN11" i="16"/>
  <c r="CS11" i="16"/>
  <c r="CT11" i="16"/>
  <c r="CW11" i="16"/>
  <c r="CY11" i="16"/>
  <c r="CZ11" i="16"/>
  <c r="DB11" i="16"/>
  <c r="DC11" i="16"/>
  <c r="DD11" i="16"/>
  <c r="DH11" i="16"/>
  <c r="DI11" i="16"/>
  <c r="DN11" i="16"/>
  <c r="DO11" i="16"/>
  <c r="DT11" i="16"/>
  <c r="DU11" i="16"/>
  <c r="DW11" i="16"/>
  <c r="DX11" i="16"/>
  <c r="DY11" i="16"/>
  <c r="E12" i="16"/>
  <c r="G12" i="16"/>
  <c r="H12" i="16"/>
  <c r="L12" i="16" s="1"/>
  <c r="P12" i="16" s="1"/>
  <c r="K12" i="16"/>
  <c r="O12" i="16"/>
  <c r="S12" i="16"/>
  <c r="T12" i="16"/>
  <c r="V12" i="16"/>
  <c r="W12" i="16"/>
  <c r="X12" i="16"/>
  <c r="AD12" i="16" s="1"/>
  <c r="AJ12" i="16" s="1"/>
  <c r="BG12" i="16" s="1"/>
  <c r="AB12" i="16"/>
  <c r="AC12" i="16"/>
  <c r="AH12" i="16"/>
  <c r="AI12" i="16"/>
  <c r="AN12" i="16"/>
  <c r="AO12" i="16"/>
  <c r="AQ12" i="16"/>
  <c r="AR12" i="16"/>
  <c r="AS12" i="16"/>
  <c r="AW12" i="16"/>
  <c r="AX12" i="16"/>
  <c r="BC12" i="16"/>
  <c r="BD12" i="16"/>
  <c r="BI12" i="16"/>
  <c r="BJ12" i="16"/>
  <c r="BL12" i="16"/>
  <c r="BM12" i="16"/>
  <c r="BN12" i="16"/>
  <c r="BT12" i="16" s="1"/>
  <c r="BR12" i="16"/>
  <c r="BS12" i="16"/>
  <c r="BX12" i="16"/>
  <c r="BY12" i="16"/>
  <c r="CB12" i="16"/>
  <c r="CD12" i="16"/>
  <c r="CE12" i="16"/>
  <c r="CG12" i="16"/>
  <c r="CH12" i="16"/>
  <c r="CI12" i="16"/>
  <c r="CI10" i="16" s="1"/>
  <c r="CM12" i="16"/>
  <c r="CN12" i="16"/>
  <c r="CS12" i="16"/>
  <c r="CT12" i="16"/>
  <c r="CW12" i="16"/>
  <c r="CY12" i="16"/>
  <c r="CZ12" i="16"/>
  <c r="DB12" i="16"/>
  <c r="DC12" i="16"/>
  <c r="DD12" i="16"/>
  <c r="DH12" i="16"/>
  <c r="DI12" i="16"/>
  <c r="DN12" i="16"/>
  <c r="DO12" i="16"/>
  <c r="DT12" i="16"/>
  <c r="DU12" i="16"/>
  <c r="DW12" i="16"/>
  <c r="DX12" i="16"/>
  <c r="DY12" i="16"/>
  <c r="EV12" i="16" s="1"/>
  <c r="F14" i="16"/>
  <c r="G14" i="16" s="1"/>
  <c r="J14" i="16"/>
  <c r="K14" i="16" s="1"/>
  <c r="N14" i="16"/>
  <c r="O14" i="16" s="1"/>
  <c r="R14" i="16"/>
  <c r="S14" i="16" s="1"/>
  <c r="U14" i="16"/>
  <c r="V14" i="16" s="1"/>
  <c r="AA14" i="16"/>
  <c r="AC14" i="16" s="1"/>
  <c r="AG14" i="16"/>
  <c r="AH14" i="16" s="1"/>
  <c r="AM14" i="16"/>
  <c r="AP14" i="16"/>
  <c r="AQ14" i="16" s="1"/>
  <c r="AV14" i="16"/>
  <c r="AW14" i="16" s="1"/>
  <c r="BB14" i="16"/>
  <c r="BD14" i="16" s="1"/>
  <c r="BH14" i="16"/>
  <c r="BI14" i="16" s="1"/>
  <c r="BK14" i="16"/>
  <c r="BL14" i="16" s="1"/>
  <c r="BQ14" i="16"/>
  <c r="BR14" i="16" s="1"/>
  <c r="BW14" i="16"/>
  <c r="BX14" i="16" s="1"/>
  <c r="CC14" i="16"/>
  <c r="CE14" i="16" s="1"/>
  <c r="CF14" i="16"/>
  <c r="CL14" i="16"/>
  <c r="CN14" i="16" s="1"/>
  <c r="CR14" i="16"/>
  <c r="CX14" i="16"/>
  <c r="CY14" i="16" s="1"/>
  <c r="DA14" i="16"/>
  <c r="DB14" i="16" s="1"/>
  <c r="DG14" i="16"/>
  <c r="DH14" i="16" s="1"/>
  <c r="DM14" i="16"/>
  <c r="DS14" i="16"/>
  <c r="DT14" i="16" s="1"/>
  <c r="DV14" i="16"/>
  <c r="DX14" i="16" s="1"/>
  <c r="D15" i="16"/>
  <c r="E15" i="16" s="1"/>
  <c r="F15" i="16"/>
  <c r="N15" i="16"/>
  <c r="O15" i="16" s="1"/>
  <c r="R15" i="16"/>
  <c r="S15" i="16" s="1"/>
  <c r="U15" i="16"/>
  <c r="V15" i="16" s="1"/>
  <c r="AA15" i="16"/>
  <c r="AB15" i="16" s="1"/>
  <c r="AG15" i="16"/>
  <c r="AH15" i="16" s="1"/>
  <c r="AM15" i="16"/>
  <c r="AP15" i="16"/>
  <c r="AQ15" i="16" s="1"/>
  <c r="AV15" i="16"/>
  <c r="AW15" i="16" s="1"/>
  <c r="BB15" i="16"/>
  <c r="BH15" i="16"/>
  <c r="BI15" i="16" s="1"/>
  <c r="BK15" i="16"/>
  <c r="BL15" i="16" s="1"/>
  <c r="BQ15" i="16"/>
  <c r="BW15" i="16"/>
  <c r="BX15" i="16" s="1"/>
  <c r="CC15" i="16"/>
  <c r="CF15" i="16"/>
  <c r="CL15" i="16"/>
  <c r="CM15" i="16" s="1"/>
  <c r="CR15" i="16"/>
  <c r="CS15" i="16" s="1"/>
  <c r="CX15" i="16"/>
  <c r="CY15" i="16" s="1"/>
  <c r="DA15" i="16"/>
  <c r="DX15" i="16" s="1"/>
  <c r="DD22" i="16"/>
  <c r="DJ22" i="16" s="1"/>
  <c r="DG15" i="16"/>
  <c r="DM15" i="16"/>
  <c r="DS15" i="16"/>
  <c r="E16" i="16"/>
  <c r="G16" i="16"/>
  <c r="H16" i="16"/>
  <c r="L16" i="16" s="1"/>
  <c r="P16" i="16" s="1"/>
  <c r="K16" i="16"/>
  <c r="O16" i="16"/>
  <c r="S16" i="16"/>
  <c r="T16" i="16"/>
  <c r="V16" i="16"/>
  <c r="W16" i="16"/>
  <c r="X16" i="16"/>
  <c r="AD16" i="16" s="1"/>
  <c r="AB16" i="16"/>
  <c r="AC16" i="16"/>
  <c r="AH16" i="16"/>
  <c r="AI16" i="16"/>
  <c r="AN16" i="16"/>
  <c r="AO16" i="16"/>
  <c r="AQ16" i="16"/>
  <c r="AR16" i="16"/>
  <c r="AS16" i="16"/>
  <c r="AY16" i="16" s="1"/>
  <c r="AW16" i="16"/>
  <c r="AX16" i="16"/>
  <c r="BC16" i="16"/>
  <c r="BD16" i="16"/>
  <c r="BI16" i="16"/>
  <c r="BJ16" i="16"/>
  <c r="BL16" i="16"/>
  <c r="BM16" i="16"/>
  <c r="BN16" i="16"/>
  <c r="BO16" i="16" s="1"/>
  <c r="BR16" i="16"/>
  <c r="BS16" i="16"/>
  <c r="BX16" i="16"/>
  <c r="BY16" i="16"/>
  <c r="CD16" i="16"/>
  <c r="CE16" i="16"/>
  <c r="CG16" i="16"/>
  <c r="CH16" i="16"/>
  <c r="CI16" i="16"/>
  <c r="CM16" i="16"/>
  <c r="CN16" i="16"/>
  <c r="CS16" i="16"/>
  <c r="CT16" i="16"/>
  <c r="CY16" i="16"/>
  <c r="CZ16" i="16"/>
  <c r="DB16" i="16"/>
  <c r="DC16" i="16"/>
  <c r="DD16" i="16"/>
  <c r="DH16" i="16"/>
  <c r="DI16" i="16"/>
  <c r="DN16" i="16"/>
  <c r="DO16" i="16"/>
  <c r="DQ16" i="16"/>
  <c r="DR16" i="16"/>
  <c r="DT16" i="16"/>
  <c r="DU16" i="16"/>
  <c r="DW16" i="16"/>
  <c r="DX16" i="16"/>
  <c r="DY16" i="16"/>
  <c r="E17" i="16"/>
  <c r="G17" i="16"/>
  <c r="H17" i="16"/>
  <c r="L17" i="16" s="1"/>
  <c r="P17" i="16" s="1"/>
  <c r="K17" i="16"/>
  <c r="O17" i="16"/>
  <c r="S17" i="16"/>
  <c r="T17" i="16"/>
  <c r="V17" i="16"/>
  <c r="W17" i="16"/>
  <c r="X17" i="16"/>
  <c r="AB17" i="16"/>
  <c r="AC17" i="16"/>
  <c r="AH17" i="16"/>
  <c r="AI17" i="16"/>
  <c r="AN17" i="16"/>
  <c r="AO17" i="16"/>
  <c r="AQ17" i="16"/>
  <c r="AR17" i="16"/>
  <c r="AS17" i="16"/>
  <c r="AY17" i="16" s="1"/>
  <c r="BE17" i="16" s="1"/>
  <c r="AW17" i="16"/>
  <c r="AX17" i="16"/>
  <c r="BC17" i="16"/>
  <c r="BD17" i="16"/>
  <c r="BI17" i="16"/>
  <c r="BJ17" i="16"/>
  <c r="BL17" i="16"/>
  <c r="BM17" i="16"/>
  <c r="BN17" i="16"/>
  <c r="BT17" i="16" s="1"/>
  <c r="BR17" i="16"/>
  <c r="BS17" i="16"/>
  <c r="BX17" i="16"/>
  <c r="BY17" i="16"/>
  <c r="CD17" i="16"/>
  <c r="CE17" i="16"/>
  <c r="CG17" i="16"/>
  <c r="CH17" i="16"/>
  <c r="CI17" i="16"/>
  <c r="CM17" i="16"/>
  <c r="CN17" i="16"/>
  <c r="CS17" i="16"/>
  <c r="CT17" i="16"/>
  <c r="CY17" i="16"/>
  <c r="CZ17" i="16"/>
  <c r="DB17" i="16"/>
  <c r="DC17" i="16"/>
  <c r="DD17" i="16"/>
  <c r="DH17" i="16"/>
  <c r="DI17" i="16"/>
  <c r="DN17" i="16"/>
  <c r="DO17" i="16"/>
  <c r="DT17" i="16"/>
  <c r="DU17" i="16"/>
  <c r="DW17" i="16"/>
  <c r="DX17" i="16"/>
  <c r="DY17" i="16"/>
  <c r="E18" i="16"/>
  <c r="G18" i="16"/>
  <c r="H18" i="16"/>
  <c r="J18" i="16"/>
  <c r="AC18" i="16" s="1"/>
  <c r="O18" i="16"/>
  <c r="S18" i="16"/>
  <c r="T18" i="16"/>
  <c r="V18" i="16"/>
  <c r="W18" i="16"/>
  <c r="X18" i="16"/>
  <c r="AD18" i="16" s="1"/>
  <c r="AJ18" i="16" s="1"/>
  <c r="AB18" i="16"/>
  <c r="AH18" i="16"/>
  <c r="AI18" i="16"/>
  <c r="AN18" i="16"/>
  <c r="AO18" i="16"/>
  <c r="AQ18" i="16"/>
  <c r="AR18" i="16"/>
  <c r="AS18" i="16"/>
  <c r="AU18" i="16" s="1"/>
  <c r="AW18" i="16"/>
  <c r="AX18" i="16"/>
  <c r="BC18" i="16"/>
  <c r="BD18" i="16"/>
  <c r="BI18" i="16"/>
  <c r="BJ18" i="16"/>
  <c r="BL18" i="16"/>
  <c r="BM18" i="16"/>
  <c r="BN18" i="16"/>
  <c r="BT18" i="16" s="1"/>
  <c r="BR18" i="16"/>
  <c r="BS18" i="16"/>
  <c r="BX18" i="16"/>
  <c r="BY18" i="16"/>
  <c r="CD18" i="16"/>
  <c r="CE18" i="16"/>
  <c r="CG18" i="16"/>
  <c r="CH18" i="16"/>
  <c r="CI18" i="16"/>
  <c r="CO18" i="16" s="1"/>
  <c r="CU18" i="16" s="1"/>
  <c r="CM18" i="16"/>
  <c r="CN18" i="16"/>
  <c r="CS18" i="16"/>
  <c r="CT18" i="16"/>
  <c r="CY18" i="16"/>
  <c r="CZ18" i="16"/>
  <c r="DB18" i="16"/>
  <c r="DC18" i="16"/>
  <c r="DD18" i="16"/>
  <c r="DH18" i="16"/>
  <c r="DI18" i="16"/>
  <c r="DN18" i="16"/>
  <c r="DO18" i="16"/>
  <c r="DT18" i="16"/>
  <c r="DU18" i="16"/>
  <c r="DW18" i="16"/>
  <c r="DX18" i="16"/>
  <c r="DY18" i="16"/>
  <c r="EV18" i="16" s="1"/>
  <c r="E19" i="16"/>
  <c r="G19" i="16"/>
  <c r="H19" i="16"/>
  <c r="K19" i="16"/>
  <c r="O19" i="16"/>
  <c r="S19" i="16"/>
  <c r="T19" i="16"/>
  <c r="V19" i="16"/>
  <c r="W19" i="16"/>
  <c r="X19" i="16"/>
  <c r="AD19" i="16" s="1"/>
  <c r="AJ19" i="16" s="1"/>
  <c r="AB19" i="16"/>
  <c r="AC19" i="16"/>
  <c r="AH19" i="16"/>
  <c r="AI19" i="16"/>
  <c r="AN19" i="16"/>
  <c r="AO19" i="16"/>
  <c r="AQ19" i="16"/>
  <c r="AR19" i="16"/>
  <c r="AS19" i="16"/>
  <c r="AY19" i="16" s="1"/>
  <c r="AW19" i="16"/>
  <c r="AX19" i="16"/>
  <c r="BC19" i="16"/>
  <c r="BD19" i="16"/>
  <c r="BI19" i="16"/>
  <c r="BJ19" i="16"/>
  <c r="BL19" i="16"/>
  <c r="BM19" i="16"/>
  <c r="BN19" i="16"/>
  <c r="BR19" i="16"/>
  <c r="BS19" i="16"/>
  <c r="BX19" i="16"/>
  <c r="BY19" i="16"/>
  <c r="CD19" i="16"/>
  <c r="CE19" i="16"/>
  <c r="CG19" i="16"/>
  <c r="CH19" i="16"/>
  <c r="CI19" i="16"/>
  <c r="CM19" i="16"/>
  <c r="CN19" i="16"/>
  <c r="CS19" i="16"/>
  <c r="CT19" i="16"/>
  <c r="CY19" i="16"/>
  <c r="CZ19" i="16"/>
  <c r="DB19" i="16"/>
  <c r="DC19" i="16"/>
  <c r="DD19" i="16"/>
  <c r="DJ19" i="16" s="1"/>
  <c r="DP19" i="16" s="1"/>
  <c r="EM19" i="16" s="1"/>
  <c r="DH19" i="16"/>
  <c r="DI19" i="16"/>
  <c r="DN19" i="16"/>
  <c r="DO19" i="16"/>
  <c r="DT19" i="16"/>
  <c r="DU19" i="16"/>
  <c r="DW19" i="16"/>
  <c r="DX19" i="16"/>
  <c r="DY19" i="16"/>
  <c r="EE19" i="16" s="1"/>
  <c r="E20" i="16"/>
  <c r="G20" i="16"/>
  <c r="H20" i="16"/>
  <c r="L20" i="16" s="1"/>
  <c r="K20" i="16"/>
  <c r="O20" i="16"/>
  <c r="S20" i="16"/>
  <c r="V20" i="16"/>
  <c r="X20" i="16"/>
  <c r="AB20" i="16"/>
  <c r="AH20" i="16"/>
  <c r="AN20" i="16"/>
  <c r="AQ20" i="16"/>
  <c r="AS20" i="16"/>
  <c r="AY20" i="16" s="1"/>
  <c r="AW20" i="16"/>
  <c r="BC20" i="16"/>
  <c r="BI20" i="16"/>
  <c r="BL20" i="16"/>
  <c r="BN20" i="16"/>
  <c r="BT20" i="16" s="1"/>
  <c r="BZ20" i="16" s="1"/>
  <c r="CW20" i="16" s="1"/>
  <c r="BR20" i="16"/>
  <c r="BX20" i="16"/>
  <c r="BY20" i="16"/>
  <c r="CD20" i="16"/>
  <c r="CE20" i="16"/>
  <c r="CG20" i="16"/>
  <c r="CH20" i="16"/>
  <c r="CI20" i="16"/>
  <c r="CO20" i="16" s="1"/>
  <c r="CM20" i="16"/>
  <c r="CN20" i="16"/>
  <c r="CS20" i="16"/>
  <c r="CT20" i="16"/>
  <c r="CY20" i="16"/>
  <c r="CZ20" i="16"/>
  <c r="DB20" i="16"/>
  <c r="DC20" i="16"/>
  <c r="DD20" i="16"/>
  <c r="DJ20" i="16" s="1"/>
  <c r="DP20" i="16" s="1"/>
  <c r="DH20" i="16"/>
  <c r="DI20" i="16"/>
  <c r="DN20" i="16"/>
  <c r="DO20" i="16"/>
  <c r="DT20" i="16"/>
  <c r="DU20" i="16"/>
  <c r="DW20" i="16"/>
  <c r="DX20" i="16"/>
  <c r="DY20" i="16"/>
  <c r="EE20" i="16" s="1"/>
  <c r="E21" i="16"/>
  <c r="G21" i="16"/>
  <c r="H21" i="16"/>
  <c r="L21" i="16" s="1"/>
  <c r="P21" i="16" s="1"/>
  <c r="K21" i="16"/>
  <c r="O21" i="16"/>
  <c r="S21" i="16"/>
  <c r="T21" i="16"/>
  <c r="V21" i="16"/>
  <c r="W21" i="16"/>
  <c r="X21" i="16"/>
  <c r="AD21" i="16" s="1"/>
  <c r="AJ21" i="16" s="1"/>
  <c r="AB21" i="16"/>
  <c r="AC21" i="16"/>
  <c r="AH21" i="16"/>
  <c r="AI21" i="16"/>
  <c r="AN21" i="16"/>
  <c r="AO21" i="16"/>
  <c r="AQ21" i="16"/>
  <c r="AR21" i="16"/>
  <c r="AS21" i="16"/>
  <c r="AY21" i="16" s="1"/>
  <c r="BE21" i="16" s="1"/>
  <c r="AW21" i="16"/>
  <c r="AX21" i="16"/>
  <c r="BC21" i="16"/>
  <c r="BD21" i="16"/>
  <c r="BI21" i="16"/>
  <c r="BJ21" i="16"/>
  <c r="BL21" i="16"/>
  <c r="BM21" i="16"/>
  <c r="BN21" i="16"/>
  <c r="BT21" i="16" s="1"/>
  <c r="BR21" i="16"/>
  <c r="BS21" i="16"/>
  <c r="BX21" i="16"/>
  <c r="BY21" i="16"/>
  <c r="CD21" i="16"/>
  <c r="CE21" i="16"/>
  <c r="CG21" i="16"/>
  <c r="CH21" i="16"/>
  <c r="CI21" i="16"/>
  <c r="CO21" i="16" s="1"/>
  <c r="CU21" i="16" s="1"/>
  <c r="CM21" i="16"/>
  <c r="CN21" i="16"/>
  <c r="CS21" i="16"/>
  <c r="CT21" i="16"/>
  <c r="CY21" i="16"/>
  <c r="CZ21" i="16"/>
  <c r="DB21" i="16"/>
  <c r="DC21" i="16"/>
  <c r="DD21" i="16"/>
  <c r="DJ21" i="16" s="1"/>
  <c r="DH21" i="16"/>
  <c r="DI21" i="16"/>
  <c r="DN21" i="16"/>
  <c r="DO21" i="16"/>
  <c r="DT21" i="16"/>
  <c r="DU21" i="16"/>
  <c r="DW21" i="16"/>
  <c r="DX21" i="16"/>
  <c r="DY21" i="16"/>
  <c r="E22" i="16"/>
  <c r="G22" i="16"/>
  <c r="H22" i="16"/>
  <c r="L22" i="16" s="1"/>
  <c r="P22" i="16" s="1"/>
  <c r="K22" i="16"/>
  <c r="O22" i="16"/>
  <c r="S22" i="16"/>
  <c r="T22" i="16"/>
  <c r="V22" i="16"/>
  <c r="W22" i="16"/>
  <c r="X22" i="16"/>
  <c r="AB22" i="16"/>
  <c r="AC22" i="16"/>
  <c r="AH22" i="16"/>
  <c r="AI22" i="16"/>
  <c r="AN22" i="16"/>
  <c r="AO22" i="16"/>
  <c r="AQ22" i="16"/>
  <c r="AR22" i="16"/>
  <c r="AS22" i="16"/>
  <c r="AW22" i="16"/>
  <c r="AX22" i="16"/>
  <c r="BC22" i="16"/>
  <c r="BD22" i="16"/>
  <c r="BI22" i="16"/>
  <c r="BJ22" i="16"/>
  <c r="BL22" i="16"/>
  <c r="BM22" i="16"/>
  <c r="BN22" i="16"/>
  <c r="BT22" i="16" s="1"/>
  <c r="BZ22" i="16" s="1"/>
  <c r="BR22" i="16"/>
  <c r="BS22" i="16"/>
  <c r="BX22" i="16"/>
  <c r="BY22" i="16"/>
  <c r="CD22" i="16"/>
  <c r="CE22" i="16"/>
  <c r="CG22" i="16"/>
  <c r="CH22" i="16"/>
  <c r="CI22" i="16"/>
  <c r="CM22" i="16"/>
  <c r="CN22" i="16"/>
  <c r="CS22" i="16"/>
  <c r="CT22" i="16"/>
  <c r="CY22" i="16"/>
  <c r="CZ22" i="16"/>
  <c r="DB22" i="16"/>
  <c r="DC22" i="16"/>
  <c r="DH22" i="16"/>
  <c r="DI22" i="16"/>
  <c r="DN22" i="16"/>
  <c r="DO22" i="16"/>
  <c r="DQ22" i="16"/>
  <c r="DT22" i="16"/>
  <c r="DU22" i="16"/>
  <c r="DW22" i="16"/>
  <c r="DX22" i="16"/>
  <c r="DY22" i="16"/>
  <c r="EE22" i="16" s="1"/>
  <c r="E23" i="16"/>
  <c r="G23" i="16"/>
  <c r="H23" i="16"/>
  <c r="K23" i="16"/>
  <c r="O23" i="16"/>
  <c r="S23" i="16"/>
  <c r="T23" i="16"/>
  <c r="V23" i="16"/>
  <c r="W23" i="16"/>
  <c r="X23" i="16"/>
  <c r="AD23" i="16" s="1"/>
  <c r="AB23" i="16"/>
  <c r="AC23" i="16"/>
  <c r="AH23" i="16"/>
  <c r="AI23" i="16"/>
  <c r="AN23" i="16"/>
  <c r="AO23" i="16"/>
  <c r="AQ23" i="16"/>
  <c r="AR23" i="16"/>
  <c r="AS23" i="16"/>
  <c r="AW23" i="16"/>
  <c r="AX23" i="16"/>
  <c r="BC23" i="16"/>
  <c r="BD23" i="16"/>
  <c r="BI23" i="16"/>
  <c r="BJ23" i="16"/>
  <c r="BL23" i="16"/>
  <c r="BM23" i="16"/>
  <c r="BN23" i="16"/>
  <c r="BR23" i="16"/>
  <c r="BS23" i="16"/>
  <c r="BX23" i="16"/>
  <c r="BY23" i="16"/>
  <c r="CD23" i="16"/>
  <c r="CE23" i="16"/>
  <c r="CG23" i="16"/>
  <c r="CH23" i="16"/>
  <c r="CI23" i="16"/>
  <c r="CO23" i="16" s="1"/>
  <c r="CM23" i="16"/>
  <c r="CN23" i="16"/>
  <c r="CS23" i="16"/>
  <c r="CT23" i="16"/>
  <c r="CW23" i="16"/>
  <c r="CY23" i="16"/>
  <c r="CZ23" i="16"/>
  <c r="DB23" i="16"/>
  <c r="DC23" i="16"/>
  <c r="DD23" i="16"/>
  <c r="DH23" i="16"/>
  <c r="DI23" i="16"/>
  <c r="DN23" i="16"/>
  <c r="DO23" i="16"/>
  <c r="DT23" i="16"/>
  <c r="DU23" i="16"/>
  <c r="DW23" i="16"/>
  <c r="DX23" i="16"/>
  <c r="DY23" i="16"/>
  <c r="E24" i="16"/>
  <c r="G24" i="16"/>
  <c r="H24" i="16"/>
  <c r="K24" i="16"/>
  <c r="O24" i="16"/>
  <c r="S24" i="16"/>
  <c r="T24" i="16"/>
  <c r="V24" i="16"/>
  <c r="W24" i="16"/>
  <c r="X24" i="16"/>
  <c r="AD24" i="16" s="1"/>
  <c r="AJ24" i="16" s="1"/>
  <c r="AB24" i="16"/>
  <c r="AC24" i="16"/>
  <c r="AH24" i="16"/>
  <c r="AI24" i="16"/>
  <c r="AN24" i="16"/>
  <c r="AO24" i="16"/>
  <c r="AQ24" i="16"/>
  <c r="AR24" i="16"/>
  <c r="AS24" i="16"/>
  <c r="AW24" i="16"/>
  <c r="AX24" i="16"/>
  <c r="BC24" i="16"/>
  <c r="BD24" i="16"/>
  <c r="BI24" i="16"/>
  <c r="BJ24" i="16"/>
  <c r="BL24" i="16"/>
  <c r="BM24" i="16"/>
  <c r="BN24" i="16"/>
  <c r="BR24" i="16"/>
  <c r="BS24" i="16"/>
  <c r="BX24" i="16"/>
  <c r="BY24" i="16"/>
  <c r="CD24" i="16"/>
  <c r="CE24" i="16"/>
  <c r="CG24" i="16"/>
  <c r="CH24" i="16"/>
  <c r="CI24" i="16"/>
  <c r="CO24" i="16" s="1"/>
  <c r="CM24" i="16"/>
  <c r="CN24" i="16"/>
  <c r="CS24" i="16"/>
  <c r="CT24" i="16"/>
  <c r="CW24" i="16"/>
  <c r="CY24" i="16"/>
  <c r="CZ24" i="16"/>
  <c r="DB24" i="16"/>
  <c r="DC24" i="16"/>
  <c r="DD24" i="16"/>
  <c r="DH24" i="16"/>
  <c r="DI24" i="16"/>
  <c r="DN24" i="16"/>
  <c r="DO24" i="16"/>
  <c r="DT24" i="16"/>
  <c r="DU24" i="16"/>
  <c r="DW24" i="16"/>
  <c r="DX24" i="16"/>
  <c r="DY24" i="16"/>
  <c r="E25" i="16"/>
  <c r="G25" i="16"/>
  <c r="H25" i="16"/>
  <c r="L25" i="16" s="1"/>
  <c r="K25" i="16"/>
  <c r="O25" i="16"/>
  <c r="S25" i="16"/>
  <c r="T25" i="16"/>
  <c r="V25" i="16"/>
  <c r="W25" i="16"/>
  <c r="X25" i="16"/>
  <c r="AB25" i="16"/>
  <c r="AC25" i="16"/>
  <c r="AH25" i="16"/>
  <c r="AI25" i="16"/>
  <c r="AN25" i="16"/>
  <c r="AO25" i="16"/>
  <c r="AQ25" i="16"/>
  <c r="AR25" i="16"/>
  <c r="AS25" i="16"/>
  <c r="AY25" i="16" s="1"/>
  <c r="AW25" i="16"/>
  <c r="AX25" i="16"/>
  <c r="BC25" i="16"/>
  <c r="BD25" i="16"/>
  <c r="BI25" i="16"/>
  <c r="BJ25" i="16"/>
  <c r="BL25" i="16"/>
  <c r="BM25" i="16"/>
  <c r="BN25" i="16"/>
  <c r="BR25" i="16"/>
  <c r="BS25" i="16"/>
  <c r="BX25" i="16"/>
  <c r="BY25" i="16"/>
  <c r="CD25" i="16"/>
  <c r="CE25" i="16"/>
  <c r="CG25" i="16"/>
  <c r="CH25" i="16"/>
  <c r="CI25" i="16"/>
  <c r="CO25" i="16" s="1"/>
  <c r="CM25" i="16"/>
  <c r="CN25" i="16"/>
  <c r="CS25" i="16"/>
  <c r="CT25" i="16"/>
  <c r="CW25" i="16"/>
  <c r="CY25" i="16"/>
  <c r="CZ25" i="16"/>
  <c r="DB25" i="16"/>
  <c r="DC25" i="16"/>
  <c r="DD25" i="16"/>
  <c r="DE25" i="16" s="1"/>
  <c r="DH25" i="16"/>
  <c r="DI25" i="16"/>
  <c r="DN25" i="16"/>
  <c r="DO25" i="16"/>
  <c r="DT25" i="16"/>
  <c r="DU25" i="16"/>
  <c r="DW25" i="16"/>
  <c r="DX25" i="16"/>
  <c r="DY25" i="16"/>
  <c r="E26" i="16"/>
  <c r="G26" i="16"/>
  <c r="H26" i="16"/>
  <c r="K26" i="16"/>
  <c r="O26" i="16"/>
  <c r="S26" i="16"/>
  <c r="V26" i="16"/>
  <c r="X26" i="16"/>
  <c r="Y26" i="16" s="1"/>
  <c r="AB26" i="16"/>
  <c r="AC26" i="16"/>
  <c r="AH26" i="16"/>
  <c r="AN26" i="16"/>
  <c r="AQ26" i="16"/>
  <c r="AS26" i="16"/>
  <c r="AY26" i="16" s="1"/>
  <c r="BE26" i="16" s="1"/>
  <c r="AW26" i="16"/>
  <c r="BC26" i="16"/>
  <c r="BI26" i="16"/>
  <c r="BL26" i="16"/>
  <c r="BN26" i="16"/>
  <c r="BR26" i="16"/>
  <c r="BX26" i="16"/>
  <c r="CD26" i="16"/>
  <c r="CG26" i="16"/>
  <c r="CI26" i="16"/>
  <c r="CM26" i="16"/>
  <c r="CS26" i="16"/>
  <c r="CY26" i="16"/>
  <c r="DB26" i="16"/>
  <c r="DD26" i="16"/>
  <c r="DJ26" i="16" s="1"/>
  <c r="DP26" i="16" s="1"/>
  <c r="DQ26" i="16" s="1"/>
  <c r="DH26" i="16"/>
  <c r="DN26" i="16"/>
  <c r="DW26" i="16"/>
  <c r="DY26" i="16"/>
  <c r="EE26" i="16" s="1"/>
  <c r="E27" i="16"/>
  <c r="G27" i="16"/>
  <c r="H27" i="16"/>
  <c r="K27" i="16"/>
  <c r="O27" i="16"/>
  <c r="S27" i="16"/>
  <c r="T27" i="16"/>
  <c r="V27" i="16"/>
  <c r="W27" i="16"/>
  <c r="X27" i="16"/>
  <c r="AB27" i="16"/>
  <c r="AC27" i="16"/>
  <c r="AH27" i="16"/>
  <c r="AI27" i="16"/>
  <c r="AN27" i="16"/>
  <c r="AO27" i="16"/>
  <c r="AQ27" i="16"/>
  <c r="AR27" i="16"/>
  <c r="AS27" i="16"/>
  <c r="AW27" i="16"/>
  <c r="AX27" i="16"/>
  <c r="BC27" i="16"/>
  <c r="BD27" i="16"/>
  <c r="BI27" i="16"/>
  <c r="BJ27" i="16"/>
  <c r="BL27" i="16"/>
  <c r="BM27" i="16"/>
  <c r="BN27" i="16"/>
  <c r="BT27" i="16" s="1"/>
  <c r="BZ27" i="16" s="1"/>
  <c r="CW27" i="16" s="1"/>
  <c r="BR27" i="16"/>
  <c r="BS27" i="16"/>
  <c r="BX27" i="16"/>
  <c r="BY27" i="16"/>
  <c r="CD27" i="16"/>
  <c r="CE27" i="16"/>
  <c r="CG27" i="16"/>
  <c r="CH27" i="16"/>
  <c r="CI27" i="16"/>
  <c r="CO27" i="16" s="1"/>
  <c r="CM27" i="16"/>
  <c r="CN27" i="16"/>
  <c r="CS27" i="16"/>
  <c r="CT27" i="16"/>
  <c r="CY27" i="16"/>
  <c r="CZ27" i="16"/>
  <c r="DB27" i="16"/>
  <c r="DC27" i="16"/>
  <c r="DD27" i="16"/>
  <c r="DH27" i="16"/>
  <c r="DI27" i="16"/>
  <c r="DN27" i="16"/>
  <c r="DO27" i="16"/>
  <c r="DT27" i="16"/>
  <c r="DU27" i="16"/>
  <c r="DW27" i="16"/>
  <c r="DX27" i="16"/>
  <c r="DY27" i="16"/>
  <c r="EV27" i="16" s="1"/>
  <c r="E28" i="16"/>
  <c r="G28" i="16"/>
  <c r="H28" i="16"/>
  <c r="L28" i="16" s="1"/>
  <c r="K28" i="16"/>
  <c r="O28" i="16"/>
  <c r="S28" i="16"/>
  <c r="V28" i="16"/>
  <c r="W28" i="16"/>
  <c r="X28" i="16"/>
  <c r="Y28" i="16" s="1"/>
  <c r="AB28" i="16"/>
  <c r="AC28" i="16"/>
  <c r="AH28" i="16"/>
  <c r="AI28" i="16"/>
  <c r="AN28" i="16"/>
  <c r="AQ28" i="16"/>
  <c r="AS28" i="16"/>
  <c r="AW28" i="16"/>
  <c r="BC28" i="16"/>
  <c r="BI28" i="16"/>
  <c r="BL28" i="16"/>
  <c r="BN28" i="16"/>
  <c r="BT28" i="16" s="1"/>
  <c r="BZ28" i="16" s="1"/>
  <c r="BR28" i="16"/>
  <c r="BX28" i="16"/>
  <c r="CD28" i="16"/>
  <c r="CG28" i="16"/>
  <c r="CI28" i="16"/>
  <c r="CM28" i="16"/>
  <c r="CS28" i="16"/>
  <c r="CY28" i="16"/>
  <c r="DB28" i="16"/>
  <c r="DD28" i="16"/>
  <c r="DE28" i="16" s="1"/>
  <c r="DH28" i="16"/>
  <c r="DN28" i="16"/>
  <c r="DQ28" i="16"/>
  <c r="DW28" i="16"/>
  <c r="DY28" i="16"/>
  <c r="EE28" i="16" s="1"/>
  <c r="E30" i="16"/>
  <c r="G30" i="16"/>
  <c r="H30" i="16"/>
  <c r="K30" i="16"/>
  <c r="O30" i="16"/>
  <c r="S30" i="16"/>
  <c r="T30" i="16"/>
  <c r="V30" i="16"/>
  <c r="W30" i="16"/>
  <c r="X30" i="16"/>
  <c r="AD30" i="16" s="1"/>
  <c r="AJ30" i="16" s="1"/>
  <c r="AB30" i="16"/>
  <c r="AC30" i="16"/>
  <c r="AH30" i="16"/>
  <c r="AI30" i="16"/>
  <c r="AN30" i="16"/>
  <c r="AO30" i="16"/>
  <c r="AQ30" i="16"/>
  <c r="AR30" i="16"/>
  <c r="AS30" i="16"/>
  <c r="AY30" i="16" s="1"/>
  <c r="AW30" i="16"/>
  <c r="AX30" i="16"/>
  <c r="BC30" i="16"/>
  <c r="BD30" i="16"/>
  <c r="BI30" i="16"/>
  <c r="BJ30" i="16"/>
  <c r="BL30" i="16"/>
  <c r="BM30" i="16"/>
  <c r="BN30" i="16"/>
  <c r="BT30" i="16" s="1"/>
  <c r="BR30" i="16"/>
  <c r="BS30" i="16"/>
  <c r="BX30" i="16"/>
  <c r="BY30" i="16"/>
  <c r="CD30" i="16"/>
  <c r="CE30" i="16"/>
  <c r="CG30" i="16"/>
  <c r="CH30" i="16"/>
  <c r="CI30" i="16"/>
  <c r="CM30" i="16"/>
  <c r="CN30" i="16"/>
  <c r="CS30" i="16"/>
  <c r="CT30" i="16"/>
  <c r="CW30" i="16"/>
  <c r="CY30" i="16"/>
  <c r="CZ30" i="16"/>
  <c r="DB30" i="16"/>
  <c r="DC30" i="16"/>
  <c r="DD30" i="16"/>
  <c r="DE30" i="16" s="1"/>
  <c r="DH30" i="16"/>
  <c r="DI30" i="16"/>
  <c r="DN30" i="16"/>
  <c r="DO30" i="16"/>
  <c r="DQ30" i="16"/>
  <c r="DR30" i="16"/>
  <c r="DT30" i="16"/>
  <c r="DU30" i="16"/>
  <c r="DW30" i="16"/>
  <c r="DX30" i="16"/>
  <c r="DY30" i="16"/>
  <c r="EV30" i="16" s="1"/>
  <c r="E31" i="16"/>
  <c r="G31" i="16"/>
  <c r="H31" i="16"/>
  <c r="L31" i="16" s="1"/>
  <c r="K31" i="16"/>
  <c r="O31" i="16"/>
  <c r="S31" i="16"/>
  <c r="V31" i="16"/>
  <c r="X31" i="16"/>
  <c r="AD31" i="16" s="1"/>
  <c r="AJ31" i="16" s="1"/>
  <c r="AB31" i="16"/>
  <c r="AH31" i="16"/>
  <c r="AN31" i="16"/>
  <c r="AQ31" i="16"/>
  <c r="AR31" i="16"/>
  <c r="AS31" i="16"/>
  <c r="AY31" i="16" s="1"/>
  <c r="BE31" i="16" s="1"/>
  <c r="AW31" i="16"/>
  <c r="BC31" i="16"/>
  <c r="BD31" i="16"/>
  <c r="BI31" i="16"/>
  <c r="BL31" i="16"/>
  <c r="BR31" i="16"/>
  <c r="BX31" i="16"/>
  <c r="BZ31" i="16"/>
  <c r="CD31" i="16"/>
  <c r="CG31" i="16"/>
  <c r="CI31" i="16"/>
  <c r="CO31" i="16" s="1"/>
  <c r="CM31" i="16"/>
  <c r="CS31" i="16"/>
  <c r="CY31" i="16"/>
  <c r="DB31" i="16"/>
  <c r="DD31" i="16"/>
  <c r="DE31" i="16" s="1"/>
  <c r="DH31" i="16"/>
  <c r="DN31" i="16"/>
  <c r="DQ31" i="16"/>
  <c r="DW31" i="16"/>
  <c r="DY31" i="16"/>
  <c r="E33" i="16"/>
  <c r="G33" i="16"/>
  <c r="H33" i="16"/>
  <c r="L33" i="16" s="1"/>
  <c r="K33" i="16"/>
  <c r="O33" i="16"/>
  <c r="S33" i="16"/>
  <c r="T33" i="16"/>
  <c r="V33" i="16"/>
  <c r="W33" i="16"/>
  <c r="X33" i="16"/>
  <c r="AB33" i="16"/>
  <c r="AC33" i="16"/>
  <c r="AH33" i="16"/>
  <c r="AI33" i="16"/>
  <c r="AN33" i="16"/>
  <c r="AO33" i="16"/>
  <c r="AQ33" i="16"/>
  <c r="AR33" i="16"/>
  <c r="AS33" i="16"/>
  <c r="AY33" i="16" s="1"/>
  <c r="BE33" i="16" s="1"/>
  <c r="AW33" i="16"/>
  <c r="AX33" i="16"/>
  <c r="BC33" i="16"/>
  <c r="BD33" i="16"/>
  <c r="BI33" i="16"/>
  <c r="BJ33" i="16"/>
  <c r="BL33" i="16"/>
  <c r="BM33" i="16"/>
  <c r="BN33" i="16"/>
  <c r="BR33" i="16"/>
  <c r="BS33" i="16"/>
  <c r="BX33" i="16"/>
  <c r="BY33" i="16"/>
  <c r="CD33" i="16"/>
  <c r="CE33" i="16"/>
  <c r="CG33" i="16"/>
  <c r="CH33" i="16"/>
  <c r="CI33" i="16"/>
  <c r="CO33" i="16" s="1"/>
  <c r="CM33" i="16"/>
  <c r="CN33" i="16"/>
  <c r="CS33" i="16"/>
  <c r="CT33" i="16"/>
  <c r="CY33" i="16"/>
  <c r="CZ33" i="16"/>
  <c r="DB33" i="16"/>
  <c r="DC33" i="16"/>
  <c r="DD33" i="16"/>
  <c r="DH33" i="16"/>
  <c r="DI33" i="16"/>
  <c r="DN33" i="16"/>
  <c r="DO33" i="16"/>
  <c r="DQ33" i="16"/>
  <c r="DR33" i="16"/>
  <c r="DT33" i="16"/>
  <c r="DU33" i="16"/>
  <c r="DW33" i="16"/>
  <c r="DX33" i="16"/>
  <c r="DY33" i="16"/>
  <c r="EV33" i="16" s="1"/>
  <c r="E34" i="16"/>
  <c r="G34" i="16"/>
  <c r="H34" i="16"/>
  <c r="O34" i="16"/>
  <c r="S34" i="16"/>
  <c r="V34" i="16"/>
  <c r="X34" i="16"/>
  <c r="Y34" i="16" s="1"/>
  <c r="AB34" i="16"/>
  <c r="AH34" i="16"/>
  <c r="AI34" i="16"/>
  <c r="AN34" i="16"/>
  <c r="AQ34" i="16"/>
  <c r="AS34" i="16"/>
  <c r="AY34" i="16" s="1"/>
  <c r="AW34" i="16"/>
  <c r="BC34" i="16"/>
  <c r="BD34" i="16"/>
  <c r="BI34" i="16"/>
  <c r="BL34" i="16"/>
  <c r="BN34" i="16"/>
  <c r="BR34" i="16"/>
  <c r="BX34" i="16"/>
  <c r="BY34" i="16"/>
  <c r="CD34" i="16"/>
  <c r="CG34" i="16"/>
  <c r="CI34" i="16"/>
  <c r="CM34" i="16"/>
  <c r="CS34" i="16"/>
  <c r="CT34" i="16"/>
  <c r="CY34" i="16"/>
  <c r="DB34" i="16"/>
  <c r="DE34" i="16"/>
  <c r="DH34" i="16"/>
  <c r="DN34" i="16"/>
  <c r="DQ34" i="16"/>
  <c r="DW34" i="16"/>
  <c r="DY34" i="16"/>
  <c r="EE34" i="16" s="1"/>
  <c r="CI37" i="16"/>
  <c r="CH7" i="17"/>
  <c r="CH17" i="17"/>
  <c r="CK17" i="17"/>
  <c r="CK29" i="17"/>
  <c r="CH46" i="17"/>
  <c r="CH55" i="17"/>
  <c r="CK28" i="17"/>
  <c r="AI10" i="16"/>
  <c r="AD9" i="16"/>
  <c r="AJ9" i="16" s="1"/>
  <c r="BR10" i="16"/>
  <c r="AN7" i="16"/>
  <c r="DE8" i="16"/>
  <c r="AD8" i="16"/>
  <c r="CH6" i="17"/>
  <c r="AO7" i="16"/>
  <c r="CO11" i="16"/>
  <c r="DV13" i="16"/>
  <c r="DV29" i="16" s="1"/>
  <c r="DV32" i="16" s="1"/>
  <c r="CZ7" i="16"/>
  <c r="CH28" i="17"/>
  <c r="CE7" i="16"/>
  <c r="EB13" i="16"/>
  <c r="EB29" i="16" s="1"/>
  <c r="EB32" i="16" s="1"/>
  <c r="ED36" i="16"/>
  <c r="EE12" i="16"/>
  <c r="CE29" i="17"/>
  <c r="DE36" i="21" l="1"/>
  <c r="EB24" i="21"/>
  <c r="EB33" i="21"/>
  <c r="AE8" i="16"/>
  <c r="AE5" i="16"/>
  <c r="AE6" i="16"/>
  <c r="AE4" i="16"/>
  <c r="EE8" i="16"/>
  <c r="DZ6" i="16"/>
  <c r="DZ5" i="16"/>
  <c r="DZ4" i="16" s="1"/>
  <c r="BO31" i="16"/>
  <c r="BO6" i="16"/>
  <c r="BO5" i="16"/>
  <c r="BO4" i="16"/>
  <c r="BT16" i="16"/>
  <c r="BZ16" i="16" s="1"/>
  <c r="CW16" i="16" s="1"/>
  <c r="AT8" i="16"/>
  <c r="AT6" i="16"/>
  <c r="AT5" i="16"/>
  <c r="AT4" i="16"/>
  <c r="I6" i="16"/>
  <c r="I5" i="16"/>
  <c r="I4" i="16"/>
  <c r="BD15" i="16"/>
  <c r="DE4" i="16"/>
  <c r="DE6" i="16"/>
  <c r="DE5" i="16"/>
  <c r="Y6" i="16"/>
  <c r="Y5" i="16"/>
  <c r="Y4" i="16"/>
  <c r="CJ5" i="16"/>
  <c r="CJ6" i="16"/>
  <c r="CJ4" i="16"/>
  <c r="BU6" i="15"/>
  <c r="BU5" i="15"/>
  <c r="CD6" i="15"/>
  <c r="CD5" i="15"/>
  <c r="CA6" i="15"/>
  <c r="CA5" i="15"/>
  <c r="BL6" i="15"/>
  <c r="BL5" i="15"/>
  <c r="AW6" i="15"/>
  <c r="AW5" i="15"/>
  <c r="CG6" i="15"/>
  <c r="CG5" i="15"/>
  <c r="BI6" i="15"/>
  <c r="BI5" i="15"/>
  <c r="BR6" i="15"/>
  <c r="BR5" i="15"/>
  <c r="BX6" i="15"/>
  <c r="BX5" i="15"/>
  <c r="AR7" i="16"/>
  <c r="CH15" i="16"/>
  <c r="J15" i="16"/>
  <c r="K15" i="16" s="1"/>
  <c r="EK40" i="16"/>
  <c r="EL40" i="16" s="1"/>
  <c r="EH40" i="16"/>
  <c r="EH39" i="16" s="1"/>
  <c r="FE39" i="16" s="1"/>
  <c r="K18" i="16"/>
  <c r="BC14" i="16"/>
  <c r="Y19" i="16"/>
  <c r="CM14" i="16"/>
  <c r="DI14" i="16"/>
  <c r="EE30" i="16"/>
  <c r="EF30" i="16" s="1"/>
  <c r="CO9" i="16"/>
  <c r="CU9" i="16" s="1"/>
  <c r="DR9" i="16" s="1"/>
  <c r="DB15" i="16"/>
  <c r="AX14" i="16"/>
  <c r="DE26" i="16"/>
  <c r="DZ24" i="16"/>
  <c r="I17" i="16"/>
  <c r="DC15" i="16"/>
  <c r="BM15" i="16"/>
  <c r="CG15" i="16"/>
  <c r="BO26" i="16"/>
  <c r="EL13" i="16"/>
  <c r="EK29" i="16"/>
  <c r="EL29" i="16" s="1"/>
  <c r="DC7" i="16"/>
  <c r="X7" i="16"/>
  <c r="Y7" i="16" s="1"/>
  <c r="R13" i="16"/>
  <c r="R29" i="16" s="1"/>
  <c r="X14" i="16"/>
  <c r="Y14" i="16" s="1"/>
  <c r="Z8" i="16"/>
  <c r="I19" i="16"/>
  <c r="CE55" i="17"/>
  <c r="AT31" i="16"/>
  <c r="DE20" i="16"/>
  <c r="DE19" i="16"/>
  <c r="BP27" i="16"/>
  <c r="CK24" i="16"/>
  <c r="EA23" i="16"/>
  <c r="BO23" i="16"/>
  <c r="DE17" i="16"/>
  <c r="EA12" i="16"/>
  <c r="EA11" i="16"/>
  <c r="DM13" i="16"/>
  <c r="DM40" i="16" s="1"/>
  <c r="DM39" i="16" s="1"/>
  <c r="DN39" i="16" s="1"/>
  <c r="CZ10" i="16"/>
  <c r="BO12" i="16"/>
  <c r="AR15" i="16"/>
  <c r="AD11" i="16"/>
  <c r="AD10" i="16" s="1"/>
  <c r="AE10" i="16" s="1"/>
  <c r="CX13" i="16"/>
  <c r="CX29" i="16" s="1"/>
  <c r="BJ7" i="16"/>
  <c r="BD10" i="16"/>
  <c r="AR14" i="16"/>
  <c r="Y30" i="16"/>
  <c r="CQ27" i="16"/>
  <c r="CK22" i="16"/>
  <c r="Y20" i="16"/>
  <c r="DF18" i="16"/>
  <c r="CK16" i="16"/>
  <c r="CN10" i="16"/>
  <c r="AU9" i="16"/>
  <c r="I20" i="16"/>
  <c r="AT9" i="16"/>
  <c r="AN10" i="16"/>
  <c r="AT17" i="16"/>
  <c r="BM7" i="16"/>
  <c r="Z9" i="16"/>
  <c r="BY10" i="16"/>
  <c r="CM10" i="16"/>
  <c r="Y24" i="16"/>
  <c r="V7" i="16"/>
  <c r="AS7" i="16"/>
  <c r="AT7" i="16" s="1"/>
  <c r="I21" i="16"/>
  <c r="H7" i="16"/>
  <c r="I7" i="16" s="1"/>
  <c r="CH7" i="16"/>
  <c r="Z30" i="16"/>
  <c r="I26" i="16"/>
  <c r="I24" i="16"/>
  <c r="AT23" i="16"/>
  <c r="BP19" i="16"/>
  <c r="DI15" i="16"/>
  <c r="CT10" i="16"/>
  <c r="CB10" i="16"/>
  <c r="DD7" i="16"/>
  <c r="DE7" i="16" s="1"/>
  <c r="DV40" i="16"/>
  <c r="DW40" i="16" s="1"/>
  <c r="AQ7" i="16"/>
  <c r="AM13" i="16"/>
  <c r="AM40" i="16" s="1"/>
  <c r="I9" i="16"/>
  <c r="BY14" i="16"/>
  <c r="I31" i="16"/>
  <c r="AE30" i="16"/>
  <c r="AY8" i="16"/>
  <c r="CO22" i="16"/>
  <c r="CU22" i="16" s="1"/>
  <c r="DR22" i="16" s="1"/>
  <c r="BP11" i="16"/>
  <c r="AT33" i="16"/>
  <c r="I33" i="16"/>
  <c r="AT28" i="16"/>
  <c r="AT22" i="16"/>
  <c r="AU17" i="16"/>
  <c r="DF8" i="16"/>
  <c r="DL22" i="16"/>
  <c r="L8" i="16"/>
  <c r="DC10" i="16"/>
  <c r="DA13" i="16"/>
  <c r="DA29" i="16" s="1"/>
  <c r="DX29" i="16" s="1"/>
  <c r="X10" i="16"/>
  <c r="Y10" i="16" s="1"/>
  <c r="AT21" i="16"/>
  <c r="DB10" i="16"/>
  <c r="AD20" i="16"/>
  <c r="AJ20" i="16" s="1"/>
  <c r="CE17" i="17"/>
  <c r="DO7" i="16"/>
  <c r="CU15" i="15"/>
  <c r="DR19" i="16"/>
  <c r="EH29" i="16"/>
  <c r="EI29" i="16" s="1"/>
  <c r="CK23" i="16"/>
  <c r="DZ33" i="16"/>
  <c r="CJ11" i="16"/>
  <c r="AY15" i="15"/>
  <c r="EG22" i="16"/>
  <c r="DF20" i="16"/>
  <c r="EI13" i="16"/>
  <c r="AU33" i="16"/>
  <c r="AY7" i="15"/>
  <c r="CC7" i="15"/>
  <c r="BP33" i="16"/>
  <c r="CE46" i="17"/>
  <c r="EL14" i="16"/>
  <c r="DJ25" i="16"/>
  <c r="DL25" i="16" s="1"/>
  <c r="AB7" i="16"/>
  <c r="AX10" i="16"/>
  <c r="CT15" i="16"/>
  <c r="DJ31" i="16"/>
  <c r="CR15" i="15"/>
  <c r="CL15" i="15"/>
  <c r="BW15" i="15"/>
  <c r="BT15" i="15"/>
  <c r="BN15" i="15"/>
  <c r="CC15" i="15"/>
  <c r="CR7" i="15"/>
  <c r="BW7" i="15"/>
  <c r="CO7" i="15"/>
  <c r="BQ7" i="15"/>
  <c r="CL7" i="15"/>
  <c r="BN7" i="15"/>
  <c r="CU7" i="15"/>
  <c r="BE16" i="16"/>
  <c r="BV16" i="16"/>
  <c r="AG13" i="16"/>
  <c r="AG29" i="16" s="1"/>
  <c r="AH29" i="16" s="1"/>
  <c r="Z22" i="16"/>
  <c r="EA9" i="16"/>
  <c r="CC28" i="17"/>
  <c r="CQ28" i="17" s="1"/>
  <c r="CQ68" i="17" s="1"/>
  <c r="BT8" i="16"/>
  <c r="EI14" i="16"/>
  <c r="ED14" i="16"/>
  <c r="W10" i="16"/>
  <c r="Z33" i="16"/>
  <c r="EA8" i="16"/>
  <c r="CF15" i="15"/>
  <c r="AE31" i="16"/>
  <c r="EG20" i="16"/>
  <c r="EG19" i="16"/>
  <c r="AT34" i="16"/>
  <c r="AY22" i="16"/>
  <c r="BV22" i="16" s="1"/>
  <c r="CE10" i="16"/>
  <c r="DZ28" i="16"/>
  <c r="BK7" i="15"/>
  <c r="DC14" i="16"/>
  <c r="AU27" i="16"/>
  <c r="CJ21" i="16"/>
  <c r="CJ17" i="16"/>
  <c r="AF16" i="16"/>
  <c r="AJ16" i="16"/>
  <c r="AL16" i="16" s="1"/>
  <c r="DW13" i="16"/>
  <c r="DJ12" i="16"/>
  <c r="DP12" i="16" s="1"/>
  <c r="EM12" i="16" s="1"/>
  <c r="CJ18" i="16"/>
  <c r="I22" i="16"/>
  <c r="AB14" i="16"/>
  <c r="BS14" i="16"/>
  <c r="DZ17" i="16"/>
  <c r="AF21" i="16"/>
  <c r="BS7" i="16"/>
  <c r="CI7" i="16"/>
  <c r="CJ7" i="16" s="1"/>
  <c r="CT7" i="16"/>
  <c r="CO17" i="16"/>
  <c r="CQ17" i="16" s="1"/>
  <c r="BG31" i="16"/>
  <c r="BZ21" i="16"/>
  <c r="CW21" i="16" s="1"/>
  <c r="BV17" i="16"/>
  <c r="BZ17" i="16"/>
  <c r="CW17" i="16" s="1"/>
  <c r="AU16" i="16"/>
  <c r="BN15" i="16"/>
  <c r="BO15" i="16" s="1"/>
  <c r="CK19" i="16"/>
  <c r="W14" i="16"/>
  <c r="CI14" i="16"/>
  <c r="CJ14" i="16" s="1"/>
  <c r="Y16" i="16"/>
  <c r="BT26" i="16"/>
  <c r="BZ26" i="16" s="1"/>
  <c r="AI7" i="16"/>
  <c r="CJ8" i="16"/>
  <c r="CJ33" i="16"/>
  <c r="CJ27" i="16"/>
  <c r="CJ16" i="16"/>
  <c r="L19" i="16"/>
  <c r="P19" i="16" s="1"/>
  <c r="CJ12" i="16"/>
  <c r="BA31" i="16"/>
  <c r="AE18" i="16"/>
  <c r="CS10" i="16"/>
  <c r="CR13" i="16"/>
  <c r="CS13" i="16" s="1"/>
  <c r="DZ8" i="16"/>
  <c r="AT20" i="16"/>
  <c r="DZ30" i="16"/>
  <c r="AI15" i="16"/>
  <c r="AU22" i="16"/>
  <c r="DU14" i="16"/>
  <c r="DJ18" i="16"/>
  <c r="DL18" i="16" s="1"/>
  <c r="AC10" i="16"/>
  <c r="AT26" i="16"/>
  <c r="CK11" i="16"/>
  <c r="DZ9" i="16"/>
  <c r="BN10" i="16"/>
  <c r="CK10" i="16" s="1"/>
  <c r="DN10" i="16"/>
  <c r="AD34" i="16"/>
  <c r="AE34" i="16" s="1"/>
  <c r="CO8" i="16"/>
  <c r="CD10" i="16"/>
  <c r="CJ19" i="16"/>
  <c r="CJ25" i="16"/>
  <c r="CJ24" i="16"/>
  <c r="CJ23" i="16"/>
  <c r="N13" i="16"/>
  <c r="CK12" i="16"/>
  <c r="CP23" i="16"/>
  <c r="BA16" i="16"/>
  <c r="CC13" i="16"/>
  <c r="BS10" i="16"/>
  <c r="EA25" i="16"/>
  <c r="Y18" i="16"/>
  <c r="DZ34" i="16"/>
  <c r="DO15" i="16"/>
  <c r="CD14" i="16"/>
  <c r="CJ22" i="16"/>
  <c r="DD10" i="16"/>
  <c r="DE10" i="16" s="1"/>
  <c r="BO8" i="16"/>
  <c r="L24" i="16"/>
  <c r="AF24" i="16" s="1"/>
  <c r="DZ12" i="16"/>
  <c r="DO10" i="16"/>
  <c r="DY14" i="16"/>
  <c r="EV14" i="16" s="1"/>
  <c r="I28" i="16"/>
  <c r="CZ14" i="16"/>
  <c r="CN15" i="16"/>
  <c r="AY23" i="16"/>
  <c r="BQ13" i="16"/>
  <c r="BQ29" i="16" s="1"/>
  <c r="BR29" i="16" s="1"/>
  <c r="Y31" i="16"/>
  <c r="BO25" i="16"/>
  <c r="DI10" i="16"/>
  <c r="AU31" i="16"/>
  <c r="DE11" i="16"/>
  <c r="BO30" i="16"/>
  <c r="I25" i="16"/>
  <c r="BX7" i="16"/>
  <c r="CO16" i="16"/>
  <c r="AX15" i="16"/>
  <c r="Z19" i="16"/>
  <c r="ES32" i="16"/>
  <c r="DV35" i="16"/>
  <c r="DV36" i="16" s="1"/>
  <c r="ES36" i="16" s="1"/>
  <c r="CQ21" i="16"/>
  <c r="BA19" i="16"/>
  <c r="ES29" i="16"/>
  <c r="DW29" i="16"/>
  <c r="DL20" i="16"/>
  <c r="BN14" i="16"/>
  <c r="U13" i="16"/>
  <c r="BT11" i="16"/>
  <c r="DJ11" i="16"/>
  <c r="DP11" i="16" s="1"/>
  <c r="DP14" i="16" s="1"/>
  <c r="BT34" i="16"/>
  <c r="BZ34" i="16" s="1"/>
  <c r="BO34" i="16"/>
  <c r="BO33" i="16"/>
  <c r="BT33" i="16"/>
  <c r="BE30" i="16"/>
  <c r="DE27" i="16"/>
  <c r="DF27" i="16"/>
  <c r="Y27" i="16"/>
  <c r="AD27" i="16"/>
  <c r="AJ27" i="16" s="1"/>
  <c r="BP25" i="16"/>
  <c r="AT25" i="16"/>
  <c r="DE24" i="16"/>
  <c r="DF24" i="16"/>
  <c r="DJ24" i="16"/>
  <c r="DP24" i="16" s="1"/>
  <c r="DR24" i="16" s="1"/>
  <c r="AY24" i="16"/>
  <c r="AT24" i="16"/>
  <c r="DE23" i="16"/>
  <c r="DF23" i="16"/>
  <c r="I23" i="16"/>
  <c r="L23" i="16"/>
  <c r="AF23" i="16" s="1"/>
  <c r="Y22" i="16"/>
  <c r="AD22" i="16"/>
  <c r="AE22" i="16" s="1"/>
  <c r="BT19" i="16"/>
  <c r="BZ19" i="16" s="1"/>
  <c r="CW19" i="16" s="1"/>
  <c r="BO19" i="16"/>
  <c r="AT18" i="16"/>
  <c r="AY18" i="16"/>
  <c r="BV18" i="16" s="1"/>
  <c r="DJ16" i="16"/>
  <c r="DE16" i="16"/>
  <c r="DF16" i="16"/>
  <c r="AY12" i="16"/>
  <c r="AY10" i="16" s="1"/>
  <c r="AS10" i="16"/>
  <c r="AT10" i="16" s="1"/>
  <c r="Z12" i="16"/>
  <c r="I12" i="16"/>
  <c r="BI10" i="16"/>
  <c r="BH13" i="16"/>
  <c r="AQ10" i="16"/>
  <c r="AP13" i="16"/>
  <c r="AP40" i="16" s="1"/>
  <c r="AP39" i="16" s="1"/>
  <c r="CK9" i="16"/>
  <c r="BO9" i="16"/>
  <c r="BP9" i="16"/>
  <c r="DZ21" i="16"/>
  <c r="DZ20" i="16"/>
  <c r="BO27" i="16"/>
  <c r="BO28" i="16"/>
  <c r="DJ9" i="16"/>
  <c r="DF9" i="16"/>
  <c r="DE9" i="16"/>
  <c r="CM7" i="16"/>
  <c r="CL13" i="16"/>
  <c r="CL29" i="16" s="1"/>
  <c r="CM29" i="16" s="1"/>
  <c r="AW7" i="16"/>
  <c r="AV13" i="16"/>
  <c r="K7" i="16"/>
  <c r="J13" i="16"/>
  <c r="J40" i="16" s="1"/>
  <c r="BT7" i="15"/>
  <c r="CF7" i="15"/>
  <c r="BN7" i="16"/>
  <c r="DZ26" i="16"/>
  <c r="ES13" i="16"/>
  <c r="BO20" i="16"/>
  <c r="DF25" i="16"/>
  <c r="BJ10" i="16"/>
  <c r="DZ18" i="16"/>
  <c r="DF11" i="16"/>
  <c r="L26" i="16"/>
  <c r="BT9" i="16"/>
  <c r="AX7" i="16"/>
  <c r="DI7" i="16"/>
  <c r="BO22" i="16"/>
  <c r="BV30" i="16"/>
  <c r="CJ31" i="16"/>
  <c r="T15" i="16"/>
  <c r="BM14" i="16"/>
  <c r="DF12" i="16"/>
  <c r="BP12" i="16"/>
  <c r="BK15" i="15"/>
  <c r="Z23" i="16"/>
  <c r="CI15" i="16"/>
  <c r="CK25" i="16"/>
  <c r="X15" i="16"/>
  <c r="Y15" i="16" s="1"/>
  <c r="EY29" i="16"/>
  <c r="EC29" i="16"/>
  <c r="BA9" i="16"/>
  <c r="EY13" i="16"/>
  <c r="EC13" i="16"/>
  <c r="EB40" i="16"/>
  <c r="EY40" i="16" s="1"/>
  <c r="FB19" i="16"/>
  <c r="EF19" i="16"/>
  <c r="FB22" i="16"/>
  <c r="EF22" i="16"/>
  <c r="BA21" i="16"/>
  <c r="P20" i="16"/>
  <c r="BE25" i="16"/>
  <c r="P33" i="16"/>
  <c r="CJ34" i="16"/>
  <c r="CO34" i="16"/>
  <c r="J34" i="16"/>
  <c r="K34" i="16" s="1"/>
  <c r="I34" i="16"/>
  <c r="DE33" i="16"/>
  <c r="EA33" i="16"/>
  <c r="Y33" i="16"/>
  <c r="AD33" i="16"/>
  <c r="EE31" i="16"/>
  <c r="EF31" i="16" s="1"/>
  <c r="DZ31" i="16"/>
  <c r="DF30" i="16"/>
  <c r="EA30" i="16"/>
  <c r="DJ30" i="16"/>
  <c r="CJ30" i="16"/>
  <c r="CK30" i="16"/>
  <c r="AT30" i="16"/>
  <c r="BP30" i="16"/>
  <c r="I30" i="16"/>
  <c r="L30" i="16"/>
  <c r="DW32" i="16"/>
  <c r="BG21" i="16"/>
  <c r="BE19" i="16"/>
  <c r="CQ20" i="16"/>
  <c r="BV21" i="16"/>
  <c r="AE24" i="16"/>
  <c r="DZ27" i="16"/>
  <c r="BT25" i="16"/>
  <c r="CQ25" i="16" s="1"/>
  <c r="AD26" i="16"/>
  <c r="BZ18" i="16"/>
  <c r="CW18" i="16" s="1"/>
  <c r="AY28" i="16"/>
  <c r="FB20" i="16"/>
  <c r="EF20" i="16"/>
  <c r="CJ10" i="16"/>
  <c r="CQ18" i="16"/>
  <c r="AJ8" i="16"/>
  <c r="AD7" i="16"/>
  <c r="AJ23" i="16"/>
  <c r="AE23" i="16"/>
  <c r="DP21" i="16"/>
  <c r="DR21" i="16" s="1"/>
  <c r="DL21" i="16"/>
  <c r="CJ28" i="16"/>
  <c r="CO28" i="16"/>
  <c r="AY27" i="16"/>
  <c r="AT27" i="16"/>
  <c r="I27" i="16"/>
  <c r="L27" i="16"/>
  <c r="CO26" i="16"/>
  <c r="CJ26" i="16"/>
  <c r="EV25" i="16"/>
  <c r="EE25" i="16"/>
  <c r="DZ25" i="16"/>
  <c r="Y25" i="16"/>
  <c r="Z25" i="16"/>
  <c r="AD25" i="16"/>
  <c r="AF25" i="16" s="1"/>
  <c r="EV24" i="16"/>
  <c r="EE24" i="16"/>
  <c r="BO24" i="16"/>
  <c r="BP24" i="16"/>
  <c r="BT24" i="16"/>
  <c r="CQ24" i="16" s="1"/>
  <c r="Z24" i="16"/>
  <c r="AU24" i="16"/>
  <c r="EV23" i="16"/>
  <c r="DZ23" i="16"/>
  <c r="BP23" i="16"/>
  <c r="BT23" i="16"/>
  <c r="CQ23" i="16" s="1"/>
  <c r="Y23" i="16"/>
  <c r="AU23" i="16"/>
  <c r="EV22" i="16"/>
  <c r="DZ22" i="16"/>
  <c r="EA22" i="16"/>
  <c r="EA21" i="16"/>
  <c r="DE21" i="16"/>
  <c r="DF21" i="16"/>
  <c r="BO21" i="16"/>
  <c r="BP21" i="16"/>
  <c r="CK21" i="16"/>
  <c r="Y21" i="16"/>
  <c r="AU21" i="16"/>
  <c r="Z21" i="16"/>
  <c r="EV20" i="16"/>
  <c r="EA20" i="16"/>
  <c r="CJ20" i="16"/>
  <c r="CK20" i="16"/>
  <c r="EV19" i="16"/>
  <c r="EA19" i="16"/>
  <c r="DZ19" i="16"/>
  <c r="CO19" i="16"/>
  <c r="DF19" i="16"/>
  <c r="AT19" i="16"/>
  <c r="AU19" i="16"/>
  <c r="DE18" i="16"/>
  <c r="EA18" i="16"/>
  <c r="BO18" i="16"/>
  <c r="BP18" i="16"/>
  <c r="CK18" i="16"/>
  <c r="I18" i="16"/>
  <c r="L18" i="16"/>
  <c r="Z18" i="16"/>
  <c r="EA17" i="16"/>
  <c r="DJ17" i="16"/>
  <c r="DP17" i="16" s="1"/>
  <c r="EM17" i="16" s="1"/>
  <c r="DD15" i="16"/>
  <c r="BO17" i="16"/>
  <c r="BP17" i="16"/>
  <c r="Y17" i="16"/>
  <c r="AD17" i="16"/>
  <c r="Z17" i="16"/>
  <c r="EV16" i="16"/>
  <c r="DZ16" i="16"/>
  <c r="EA16" i="16"/>
  <c r="AT16" i="16"/>
  <c r="BP16" i="16"/>
  <c r="AS15" i="16"/>
  <c r="I16" i="16"/>
  <c r="Z16" i="16"/>
  <c r="H15" i="16"/>
  <c r="I15" i="16" s="1"/>
  <c r="DF22" i="16"/>
  <c r="DE22" i="16"/>
  <c r="CZ15" i="16"/>
  <c r="CD15" i="16"/>
  <c r="CE15" i="16"/>
  <c r="BR15" i="16"/>
  <c r="BS15" i="16"/>
  <c r="BJ15" i="16"/>
  <c r="AN15" i="16"/>
  <c r="AO15" i="16"/>
  <c r="G15" i="16"/>
  <c r="W15" i="16"/>
  <c r="EJ14" i="16"/>
  <c r="DO14" i="16"/>
  <c r="CT14" i="16"/>
  <c r="CS14" i="16"/>
  <c r="CG14" i="16"/>
  <c r="CH14" i="16"/>
  <c r="AN14" i="16"/>
  <c r="BJ14" i="16"/>
  <c r="AO14" i="16"/>
  <c r="Y12" i="16"/>
  <c r="AU12" i="16"/>
  <c r="EV11" i="16"/>
  <c r="DZ11" i="16"/>
  <c r="EE11" i="16"/>
  <c r="EE10" i="16" s="1"/>
  <c r="FB10" i="16" s="1"/>
  <c r="AT11" i="16"/>
  <c r="AU11" i="16"/>
  <c r="AL21" i="16"/>
  <c r="AF12" i="16"/>
  <c r="AU25" i="16"/>
  <c r="DQ19" i="16"/>
  <c r="EA27" i="16"/>
  <c r="DD14" i="16"/>
  <c r="DE14" i="16" s="1"/>
  <c r="DR20" i="16"/>
  <c r="EM20" i="16"/>
  <c r="EF26" i="16"/>
  <c r="EF28" i="16"/>
  <c r="AE16" i="16"/>
  <c r="AL12" i="16"/>
  <c r="BA30" i="16"/>
  <c r="AE19" i="16"/>
  <c r="AE12" i="16"/>
  <c r="Z28" i="16"/>
  <c r="DF33" i="16"/>
  <c r="AI14" i="16"/>
  <c r="DS13" i="16"/>
  <c r="EP13" i="16" s="1"/>
  <c r="BW13" i="16"/>
  <c r="BB13" i="16"/>
  <c r="F13" i="16"/>
  <c r="DE12" i="16"/>
  <c r="CO12" i="16"/>
  <c r="BM10" i="16"/>
  <c r="AS14" i="16"/>
  <c r="AT14" i="16" s="1"/>
  <c r="P25" i="16"/>
  <c r="DQ20" i="16"/>
  <c r="AE9" i="16"/>
  <c r="AD28" i="16"/>
  <c r="AF28" i="16" s="1"/>
  <c r="DJ27" i="16"/>
  <c r="Z27" i="16"/>
  <c r="AU30" i="16"/>
  <c r="CK27" i="16"/>
  <c r="EA24" i="16"/>
  <c r="DG13" i="16"/>
  <c r="CF13" i="16"/>
  <c r="BK13" i="16"/>
  <c r="AA13" i="16"/>
  <c r="AT12" i="16"/>
  <c r="FB8" i="16"/>
  <c r="DN15" i="16"/>
  <c r="EJ15" i="16"/>
  <c r="DJ8" i="16"/>
  <c r="Y8" i="16"/>
  <c r="DJ33" i="16"/>
  <c r="DL33" i="16" s="1"/>
  <c r="CO30" i="16"/>
  <c r="AE21" i="16"/>
  <c r="DH15" i="16"/>
  <c r="ED15" i="16"/>
  <c r="CK8" i="16"/>
  <c r="I8" i="16"/>
  <c r="S7" i="16"/>
  <c r="T7" i="16"/>
  <c r="D14" i="16"/>
  <c r="E14" i="16" s="1"/>
  <c r="E11" i="16"/>
  <c r="D10" i="16"/>
  <c r="T10" i="16" s="1"/>
  <c r="EE33" i="16"/>
  <c r="EJ7" i="16"/>
  <c r="EJ10" i="16"/>
  <c r="EI7" i="16"/>
  <c r="EI10" i="16"/>
  <c r="DF17" i="16"/>
  <c r="CH10" i="16"/>
  <c r="BP8" i="16"/>
  <c r="ED7" i="16"/>
  <c r="ED10" i="16"/>
  <c r="EC14" i="16"/>
  <c r="EC7" i="16"/>
  <c r="EC10" i="16"/>
  <c r="EC15" i="16"/>
  <c r="CN6" i="17"/>
  <c r="H11" i="16"/>
  <c r="Z11" i="16" s="1"/>
  <c r="P9" i="16"/>
  <c r="AL9" i="16" s="1"/>
  <c r="AF9" i="16"/>
  <c r="EF12" i="16"/>
  <c r="FB12" i="16"/>
  <c r="EC32" i="16"/>
  <c r="EY32" i="16"/>
  <c r="CW10" i="16"/>
  <c r="AU8" i="16"/>
  <c r="EP15" i="16"/>
  <c r="DT15" i="16"/>
  <c r="DU15" i="16"/>
  <c r="EP10" i="16"/>
  <c r="DU10" i="16"/>
  <c r="DT10" i="16"/>
  <c r="CK33" i="16"/>
  <c r="DJ23" i="16"/>
  <c r="DL23" i="16" s="1"/>
  <c r="BP22" i="16"/>
  <c r="CK17" i="16"/>
  <c r="BY15" i="16"/>
  <c r="BC15" i="16"/>
  <c r="AL30" i="16"/>
  <c r="BG9" i="16"/>
  <c r="BE34" i="16"/>
  <c r="P28" i="16"/>
  <c r="BE20" i="16"/>
  <c r="EE21" i="16"/>
  <c r="FB21" i="16" s="1"/>
  <c r="EV21" i="16"/>
  <c r="EE17" i="16"/>
  <c r="FB17" i="16" s="1"/>
  <c r="EV17" i="16"/>
  <c r="DW14" i="16"/>
  <c r="ES14" i="16"/>
  <c r="EE27" i="16"/>
  <c r="FB27" i="16" s="1"/>
  <c r="EE23" i="16"/>
  <c r="FB23" i="16" s="1"/>
  <c r="EE18" i="16"/>
  <c r="FB18" i="16" s="1"/>
  <c r="DN14" i="16"/>
  <c r="EE9" i="16"/>
  <c r="FB9" i="16" s="1"/>
  <c r="EM7" i="16"/>
  <c r="EV8" i="16"/>
  <c r="EF34" i="16"/>
  <c r="BD7" i="16"/>
  <c r="CI7" i="15"/>
  <c r="CK55" i="17"/>
  <c r="CK46" i="17"/>
  <c r="DY15" i="16"/>
  <c r="DW15" i="16"/>
  <c r="DY10" i="16"/>
  <c r="DY7" i="16"/>
  <c r="EV7" i="16" s="1"/>
  <c r="DW7" i="16"/>
  <c r="DT7" i="16"/>
  <c r="BZ7" i="15"/>
  <c r="EI15" i="16"/>
  <c r="EL15" i="16"/>
  <c r="EL10" i="16"/>
  <c r="EL7" i="16"/>
  <c r="CI15" i="15"/>
  <c r="EP14" i="16"/>
  <c r="EF8" i="16"/>
  <c r="EE16" i="16"/>
  <c r="FB16" i="16" s="1"/>
  <c r="DX7" i="16"/>
  <c r="DU7" i="16"/>
  <c r="BZ15" i="15"/>
  <c r="EB35" i="16"/>
  <c r="EY35" i="16" s="1"/>
  <c r="EO14" i="16"/>
  <c r="EO13" i="16"/>
  <c r="EN40" i="16"/>
  <c r="EN29" i="16"/>
  <c r="FK29" i="16" s="1"/>
  <c r="BX20" i="21" l="1"/>
  <c r="BR54" i="15"/>
  <c r="BO20" i="21"/>
  <c r="BL54" i="15"/>
  <c r="BY7" i="15"/>
  <c r="CJ20" i="21"/>
  <c r="BX54" i="15"/>
  <c r="BI54" i="15"/>
  <c r="BI20" i="21"/>
  <c r="AX7" i="15"/>
  <c r="AW54" i="15"/>
  <c r="AP20" i="21"/>
  <c r="CM20" i="21"/>
  <c r="CA54" i="15"/>
  <c r="CD20" i="21"/>
  <c r="BU54" i="15"/>
  <c r="CH15" i="15"/>
  <c r="CY20" i="21"/>
  <c r="CG54" i="15"/>
  <c r="CE7" i="15"/>
  <c r="CS20" i="21"/>
  <c r="CD54" i="15"/>
  <c r="EB36" i="21"/>
  <c r="AK31" i="16"/>
  <c r="AK6" i="16"/>
  <c r="AK5" i="16"/>
  <c r="AK4" i="16"/>
  <c r="BU21" i="16"/>
  <c r="BU6" i="16"/>
  <c r="BU5" i="16"/>
  <c r="BU4" i="16"/>
  <c r="CP21" i="16"/>
  <c r="CP5" i="16"/>
  <c r="CP6" i="16"/>
  <c r="CP4" i="16"/>
  <c r="CB16" i="16"/>
  <c r="AZ25" i="16"/>
  <c r="AZ5" i="16"/>
  <c r="AZ6" i="16"/>
  <c r="AZ4" i="16"/>
  <c r="DK26" i="16"/>
  <c r="DK6" i="16"/>
  <c r="DK5" i="16"/>
  <c r="DK4" i="16"/>
  <c r="AF8" i="16"/>
  <c r="M6" i="16"/>
  <c r="M5" i="16"/>
  <c r="M4" i="16"/>
  <c r="EF5" i="16"/>
  <c r="EF6" i="16"/>
  <c r="AX15" i="15"/>
  <c r="CH7" i="15"/>
  <c r="BS20" i="15"/>
  <c r="BS16" i="15"/>
  <c r="BS11" i="15"/>
  <c r="BS23" i="15"/>
  <c r="BS17" i="15"/>
  <c r="BS10" i="15"/>
  <c r="BS21" i="15"/>
  <c r="BS14" i="15"/>
  <c r="BS9" i="15"/>
  <c r="BS18" i="15"/>
  <c r="BS5" i="15"/>
  <c r="BS13" i="15"/>
  <c r="BS24" i="15"/>
  <c r="BS12" i="15"/>
  <c r="BS19" i="15"/>
  <c r="BS8" i="15"/>
  <c r="BS22" i="15"/>
  <c r="BT5" i="15"/>
  <c r="BJ21" i="15"/>
  <c r="BJ17" i="15"/>
  <c r="BJ12" i="15"/>
  <c r="BJ8" i="15"/>
  <c r="BJ19" i="15"/>
  <c r="BJ13" i="15"/>
  <c r="BJ24" i="15"/>
  <c r="BJ18" i="15"/>
  <c r="BJ11" i="15"/>
  <c r="BJ5" i="15"/>
  <c r="BJ20" i="15"/>
  <c r="BJ9" i="15"/>
  <c r="BJ16" i="15"/>
  <c r="BJ14" i="15"/>
  <c r="BJ23" i="15"/>
  <c r="BJ10" i="15"/>
  <c r="BJ22" i="15"/>
  <c r="BK5" i="15"/>
  <c r="CB24" i="15"/>
  <c r="CB19" i="15"/>
  <c r="CB14" i="15"/>
  <c r="CB10" i="15"/>
  <c r="CB5" i="15"/>
  <c r="CB20" i="15"/>
  <c r="CB13" i="15"/>
  <c r="CB8" i="15"/>
  <c r="CB18" i="15"/>
  <c r="CB12" i="15"/>
  <c r="CB16" i="15"/>
  <c r="CB23" i="15"/>
  <c r="CB11" i="15"/>
  <c r="CB21" i="15"/>
  <c r="CB9" i="15"/>
  <c r="CB17" i="15"/>
  <c r="CB22" i="15"/>
  <c r="CC5" i="15"/>
  <c r="CB15" i="15"/>
  <c r="CO5" i="15"/>
  <c r="BV21" i="15"/>
  <c r="BV17" i="15"/>
  <c r="BV12" i="15"/>
  <c r="BV8" i="15"/>
  <c r="BV24" i="15"/>
  <c r="BV18" i="15"/>
  <c r="BV11" i="15"/>
  <c r="BV5" i="15"/>
  <c r="BV23" i="15"/>
  <c r="BV16" i="15"/>
  <c r="BV10" i="15"/>
  <c r="BV13" i="15"/>
  <c r="BV20" i="15"/>
  <c r="BV9" i="15"/>
  <c r="BV19" i="15"/>
  <c r="BV14" i="15"/>
  <c r="BV22" i="15"/>
  <c r="BW5" i="15"/>
  <c r="BJ6" i="15"/>
  <c r="BK6" i="15"/>
  <c r="CB6" i="15"/>
  <c r="CC6" i="15"/>
  <c r="CO6" i="15"/>
  <c r="BV6" i="15"/>
  <c r="BW6" i="15"/>
  <c r="BV15" i="15"/>
  <c r="BS7" i="15"/>
  <c r="BJ7" i="15"/>
  <c r="AX24" i="15"/>
  <c r="AX19" i="15"/>
  <c r="AX14" i="15"/>
  <c r="AX10" i="15"/>
  <c r="AX5" i="15"/>
  <c r="AX23" i="15"/>
  <c r="AX17" i="15"/>
  <c r="AX11" i="15"/>
  <c r="AX21" i="15"/>
  <c r="AX16" i="15"/>
  <c r="AX9" i="15"/>
  <c r="AX20" i="15"/>
  <c r="AX8" i="15"/>
  <c r="AX18" i="15"/>
  <c r="AX13" i="15"/>
  <c r="AX12" i="15"/>
  <c r="AX22" i="15"/>
  <c r="AY5" i="15"/>
  <c r="BM6" i="15"/>
  <c r="BN6" i="15"/>
  <c r="CB7" i="15"/>
  <c r="BV7" i="15"/>
  <c r="BY6" i="15"/>
  <c r="BZ6" i="15"/>
  <c r="CL6" i="15"/>
  <c r="CH6" i="15"/>
  <c r="CG55" i="15"/>
  <c r="CI6" i="15"/>
  <c r="CU6" i="15"/>
  <c r="CE20" i="15"/>
  <c r="CE16" i="15"/>
  <c r="CE11" i="15"/>
  <c r="CE21" i="15"/>
  <c r="CE14" i="15"/>
  <c r="CE9" i="15"/>
  <c r="CE19" i="15"/>
  <c r="CE13" i="15"/>
  <c r="CE8" i="15"/>
  <c r="CE23" i="15"/>
  <c r="CE10" i="15"/>
  <c r="CE18" i="15"/>
  <c r="CE5" i="15"/>
  <c r="CE17" i="15"/>
  <c r="CE24" i="15"/>
  <c r="CE12" i="15"/>
  <c r="CE22" i="15"/>
  <c r="CF5" i="15"/>
  <c r="CR5" i="15"/>
  <c r="BS6" i="15"/>
  <c r="BT6" i="15"/>
  <c r="BM23" i="15"/>
  <c r="BM18" i="15"/>
  <c r="BM13" i="15"/>
  <c r="BM9" i="15"/>
  <c r="BM20" i="15"/>
  <c r="BM14" i="15"/>
  <c r="BM8" i="15"/>
  <c r="BM19" i="15"/>
  <c r="BM12" i="15"/>
  <c r="BM16" i="15"/>
  <c r="BM24" i="15"/>
  <c r="BM11" i="15"/>
  <c r="BM21" i="15"/>
  <c r="BM10" i="15"/>
  <c r="BM17" i="15"/>
  <c r="BM5" i="15"/>
  <c r="BM22" i="15"/>
  <c r="BN5" i="15"/>
  <c r="CE6" i="15"/>
  <c r="CF6" i="15"/>
  <c r="CR6" i="15"/>
  <c r="BY23" i="15"/>
  <c r="BY18" i="15"/>
  <c r="BY13" i="15"/>
  <c r="BY9" i="15"/>
  <c r="BY19" i="15"/>
  <c r="BY12" i="15"/>
  <c r="BY24" i="15"/>
  <c r="BY17" i="15"/>
  <c r="BY11" i="15"/>
  <c r="BY5" i="15"/>
  <c r="BY20" i="15"/>
  <c r="BY8" i="15"/>
  <c r="BY16" i="15"/>
  <c r="BY14" i="15"/>
  <c r="BY21" i="15"/>
  <c r="BY10" i="15"/>
  <c r="BY22" i="15"/>
  <c r="BZ5" i="15"/>
  <c r="CL5" i="15"/>
  <c r="CE15" i="15"/>
  <c r="BM15" i="15"/>
  <c r="CH21" i="15"/>
  <c r="CH17" i="15"/>
  <c r="CH12" i="15"/>
  <c r="CH8" i="15"/>
  <c r="CH23" i="15"/>
  <c r="CH16" i="15"/>
  <c r="CH10" i="15"/>
  <c r="CH20" i="15"/>
  <c r="CH14" i="15"/>
  <c r="CH9" i="15"/>
  <c r="CH18" i="15"/>
  <c r="CH5" i="15"/>
  <c r="CH13" i="15"/>
  <c r="CH24" i="15"/>
  <c r="CH11" i="15"/>
  <c r="CH19" i="15"/>
  <c r="CH22" i="15"/>
  <c r="CI5" i="15"/>
  <c r="CU5" i="15"/>
  <c r="AX6" i="15"/>
  <c r="AY6" i="15"/>
  <c r="BM7" i="15"/>
  <c r="BY15" i="15"/>
  <c r="BJ15" i="15"/>
  <c r="BS15" i="15"/>
  <c r="S13" i="16"/>
  <c r="AC15" i="16"/>
  <c r="CP16" i="16"/>
  <c r="EK32" i="16"/>
  <c r="FH32" i="16" s="1"/>
  <c r="AZ11" i="16"/>
  <c r="AZ33" i="16"/>
  <c r="AZ16" i="16"/>
  <c r="DX13" i="16"/>
  <c r="AZ8" i="16"/>
  <c r="DN40" i="16"/>
  <c r="BA11" i="16"/>
  <c r="AZ20" i="16"/>
  <c r="AZ34" i="16"/>
  <c r="BU20" i="16"/>
  <c r="FH29" i="16"/>
  <c r="CP17" i="16"/>
  <c r="AD14" i="16"/>
  <c r="AE14" i="16" s="1"/>
  <c r="AE11" i="16"/>
  <c r="FB30" i="16"/>
  <c r="AZ31" i="16"/>
  <c r="AZ19" i="16"/>
  <c r="AJ11" i="16"/>
  <c r="AK11" i="16" s="1"/>
  <c r="DB13" i="16"/>
  <c r="AZ9" i="16"/>
  <c r="AZ30" i="16"/>
  <c r="EJ13" i="16"/>
  <c r="BT7" i="16"/>
  <c r="BU28" i="16"/>
  <c r="BV8" i="16"/>
  <c r="FH40" i="16"/>
  <c r="BU30" i="16"/>
  <c r="BU11" i="16"/>
  <c r="BU17" i="16"/>
  <c r="BZ8" i="16"/>
  <c r="BU27" i="16"/>
  <c r="BU31" i="16"/>
  <c r="AK23" i="16"/>
  <c r="BU12" i="16"/>
  <c r="P8" i="16"/>
  <c r="BA10" i="16"/>
  <c r="EJ40" i="16"/>
  <c r="DL9" i="16"/>
  <c r="AK27" i="16"/>
  <c r="CZ13" i="16"/>
  <c r="EI40" i="16"/>
  <c r="FE40" i="16"/>
  <c r="EM24" i="16"/>
  <c r="BA8" i="16"/>
  <c r="AY14" i="16"/>
  <c r="AZ14" i="16" s="1"/>
  <c r="DA40" i="16"/>
  <c r="DX40" i="16" s="1"/>
  <c r="AY7" i="16"/>
  <c r="AY13" i="16" s="1"/>
  <c r="DM29" i="16"/>
  <c r="EJ29" i="16" s="1"/>
  <c r="AE20" i="16"/>
  <c r="BE8" i="16"/>
  <c r="FE29" i="16"/>
  <c r="BU8" i="16"/>
  <c r="BU22" i="16"/>
  <c r="EG30" i="16"/>
  <c r="AZ21" i="16"/>
  <c r="BU18" i="16"/>
  <c r="DN13" i="16"/>
  <c r="CR40" i="16"/>
  <c r="CR39" i="16" s="1"/>
  <c r="BU16" i="16"/>
  <c r="AZ17" i="16"/>
  <c r="AZ26" i="16"/>
  <c r="AM29" i="16"/>
  <c r="AM32" i="16" s="1"/>
  <c r="EK39" i="16"/>
  <c r="EL39" i="16" s="1"/>
  <c r="CQ22" i="16"/>
  <c r="ES35" i="16"/>
  <c r="CQ9" i="16"/>
  <c r="AQ40" i="16"/>
  <c r="AR13" i="16"/>
  <c r="AU7" i="16"/>
  <c r="DV39" i="16"/>
  <c r="ES39" i="16" s="1"/>
  <c r="M22" i="16"/>
  <c r="BG16" i="16"/>
  <c r="DL24" i="16"/>
  <c r="Z7" i="16"/>
  <c r="ES40" i="16"/>
  <c r="CW22" i="16"/>
  <c r="AE27" i="16"/>
  <c r="X13" i="16"/>
  <c r="X40" i="16" s="1"/>
  <c r="X39" i="16" s="1"/>
  <c r="Y39" i="16" s="1"/>
  <c r="S29" i="16"/>
  <c r="R32" i="16"/>
  <c r="R35" i="16" s="1"/>
  <c r="CP24" i="16"/>
  <c r="CP33" i="16"/>
  <c r="BV12" i="16"/>
  <c r="AN13" i="16"/>
  <c r="BV9" i="16"/>
  <c r="CP9" i="16"/>
  <c r="DL16" i="16"/>
  <c r="R40" i="16"/>
  <c r="S40" i="16" s="1"/>
  <c r="DW35" i="16"/>
  <c r="L34" i="16"/>
  <c r="P34" i="16" s="1"/>
  <c r="AK9" i="16"/>
  <c r="DX36" i="16"/>
  <c r="BT14" i="16"/>
  <c r="BU14" i="16" s="1"/>
  <c r="AK16" i="16"/>
  <c r="CP20" i="16"/>
  <c r="CL40" i="16"/>
  <c r="CL39" i="16" s="1"/>
  <c r="CQ16" i="16"/>
  <c r="AO13" i="16"/>
  <c r="DP25" i="16"/>
  <c r="DQ25" i="16" s="1"/>
  <c r="CB21" i="16"/>
  <c r="CP25" i="16"/>
  <c r="DP18" i="16"/>
  <c r="EM18" i="16" s="1"/>
  <c r="M9" i="16"/>
  <c r="CP12" i="16"/>
  <c r="DF10" i="16"/>
  <c r="AH13" i="16"/>
  <c r="CQ8" i="16"/>
  <c r="DL17" i="16"/>
  <c r="AZ12" i="16"/>
  <c r="CP18" i="16"/>
  <c r="CP27" i="16"/>
  <c r="DQ12" i="16"/>
  <c r="AF19" i="16"/>
  <c r="CP22" i="16"/>
  <c r="CP31" i="16"/>
  <c r="CO14" i="16"/>
  <c r="CP14" i="16" s="1"/>
  <c r="CP26" i="16"/>
  <c r="M20" i="16"/>
  <c r="CY13" i="16"/>
  <c r="CX40" i="16"/>
  <c r="L7" i="16"/>
  <c r="M7" i="16" s="1"/>
  <c r="CI13" i="16"/>
  <c r="CJ13" i="16" s="1"/>
  <c r="DF7" i="16"/>
  <c r="M33" i="16"/>
  <c r="M16" i="16"/>
  <c r="AI13" i="16"/>
  <c r="Q24" i="16"/>
  <c r="M28" i="16"/>
  <c r="M8" i="16"/>
  <c r="AG40" i="16"/>
  <c r="AG39" i="16" s="1"/>
  <c r="M26" i="16"/>
  <c r="M21" i="16"/>
  <c r="AG32" i="16"/>
  <c r="AH32" i="16" s="1"/>
  <c r="M24" i="16"/>
  <c r="EA7" i="16"/>
  <c r="M25" i="16"/>
  <c r="CB30" i="16"/>
  <c r="DR17" i="16"/>
  <c r="M31" i="16"/>
  <c r="DQ17" i="16"/>
  <c r="AK8" i="16"/>
  <c r="M12" i="16"/>
  <c r="M17" i="16"/>
  <c r="BU26" i="16"/>
  <c r="CE28" i="17"/>
  <c r="CE68" i="17" s="1"/>
  <c r="EH32" i="16"/>
  <c r="FE32" i="16" s="1"/>
  <c r="BU34" i="16"/>
  <c r="EJ39" i="16"/>
  <c r="T14" i="16"/>
  <c r="DQ11" i="16"/>
  <c r="AU10" i="16"/>
  <c r="N29" i="16"/>
  <c r="O29" i="16" s="1"/>
  <c r="AJ34" i="16"/>
  <c r="AK34" i="16" s="1"/>
  <c r="AZ22" i="16"/>
  <c r="BG30" i="16"/>
  <c r="EM11" i="16"/>
  <c r="EM10" i="16" s="1"/>
  <c r="BS13" i="16"/>
  <c r="CO15" i="16"/>
  <c r="CP15" i="16" s="1"/>
  <c r="DZ15" i="16"/>
  <c r="BA22" i="16"/>
  <c r="DR12" i="16"/>
  <c r="P26" i="16"/>
  <c r="DK9" i="16"/>
  <c r="DQ24" i="16"/>
  <c r="EE14" i="16"/>
  <c r="FB14" i="16" s="1"/>
  <c r="EA14" i="16"/>
  <c r="CK15" i="16"/>
  <c r="BR13" i="16"/>
  <c r="DZ7" i="16"/>
  <c r="BQ40" i="16"/>
  <c r="BQ39" i="16" s="1"/>
  <c r="EG12" i="16"/>
  <c r="DK17" i="16"/>
  <c r="BU23" i="16"/>
  <c r="BA12" i="16"/>
  <c r="CN29" i="16"/>
  <c r="BE22" i="16"/>
  <c r="BQ32" i="16"/>
  <c r="BQ35" i="16" s="1"/>
  <c r="BQ36" i="16" s="1"/>
  <c r="CJ15" i="16"/>
  <c r="AL19" i="16"/>
  <c r="AZ23" i="16"/>
  <c r="BE23" i="16"/>
  <c r="L15" i="16"/>
  <c r="M15" i="16" s="1"/>
  <c r="DK12" i="16"/>
  <c r="DF14" i="16"/>
  <c r="N40" i="16"/>
  <c r="O40" i="16" s="1"/>
  <c r="CM13" i="16"/>
  <c r="CL32" i="16"/>
  <c r="CL35" i="16" s="1"/>
  <c r="EI39" i="16"/>
  <c r="CA24" i="16"/>
  <c r="AY15" i="16"/>
  <c r="AZ15" i="16" s="1"/>
  <c r="AJ7" i="16"/>
  <c r="AK7" i="16" s="1"/>
  <c r="DK20" i="16"/>
  <c r="DK34" i="16"/>
  <c r="AK24" i="16"/>
  <c r="DZ14" i="16"/>
  <c r="AP29" i="16"/>
  <c r="AQ29" i="16" s="1"/>
  <c r="J29" i="16"/>
  <c r="K29" i="16" s="1"/>
  <c r="M19" i="16"/>
  <c r="CD13" i="16"/>
  <c r="CC40" i="16"/>
  <c r="CC29" i="16"/>
  <c r="CU8" i="16"/>
  <c r="CP8" i="16"/>
  <c r="CP11" i="16"/>
  <c r="CO7" i="16"/>
  <c r="CP7" i="16" s="1"/>
  <c r="CB17" i="16"/>
  <c r="DJ14" i="16"/>
  <c r="CA21" i="16"/>
  <c r="AK30" i="16"/>
  <c r="DK21" i="16"/>
  <c r="CU26" i="16"/>
  <c r="AK21" i="16"/>
  <c r="AK20" i="16"/>
  <c r="AK18" i="16"/>
  <c r="AK19" i="16"/>
  <c r="AK12" i="16"/>
  <c r="BA23" i="16"/>
  <c r="O13" i="16"/>
  <c r="CN13" i="16"/>
  <c r="K13" i="16"/>
  <c r="AQ13" i="16"/>
  <c r="DD13" i="16"/>
  <c r="CR29" i="16"/>
  <c r="BF9" i="16"/>
  <c r="DO13" i="16"/>
  <c r="BO10" i="16"/>
  <c r="BN13" i="16"/>
  <c r="BP7" i="16"/>
  <c r="AV29" i="16"/>
  <c r="AV40" i="16"/>
  <c r="BH40" i="16"/>
  <c r="BI13" i="16"/>
  <c r="BJ13" i="16"/>
  <c r="AZ24" i="16"/>
  <c r="BA24" i="16"/>
  <c r="BE24" i="16"/>
  <c r="BZ33" i="16"/>
  <c r="BV33" i="16"/>
  <c r="BT10" i="16"/>
  <c r="BU10" i="16" s="1"/>
  <c r="CQ11" i="16"/>
  <c r="EF11" i="16"/>
  <c r="EF10" i="16" s="1"/>
  <c r="DJ7" i="16"/>
  <c r="DK7" i="16" s="1"/>
  <c r="DK31" i="16"/>
  <c r="DK30" i="16"/>
  <c r="DK8" i="16"/>
  <c r="DK11" i="16"/>
  <c r="DK33" i="16"/>
  <c r="DK18" i="16"/>
  <c r="BU19" i="16"/>
  <c r="AU14" i="16"/>
  <c r="DP10" i="16"/>
  <c r="DQ10" i="16" s="1"/>
  <c r="CB19" i="16"/>
  <c r="AW13" i="16"/>
  <c r="BV19" i="16"/>
  <c r="AS13" i="16"/>
  <c r="AT13" i="16" s="1"/>
  <c r="BE18" i="16"/>
  <c r="BA18" i="16"/>
  <c r="AZ18" i="16"/>
  <c r="AJ22" i="16"/>
  <c r="AF22" i="16"/>
  <c r="V13" i="16"/>
  <c r="U29" i="16"/>
  <c r="U40" i="16"/>
  <c r="DL11" i="16"/>
  <c r="AM39" i="16"/>
  <c r="AN40" i="16"/>
  <c r="DK22" i="16"/>
  <c r="DK27" i="16"/>
  <c r="EG8" i="16"/>
  <c r="DK16" i="16"/>
  <c r="DK25" i="16"/>
  <c r="CQ33" i="16"/>
  <c r="BZ15" i="16"/>
  <c r="DR11" i="16"/>
  <c r="CK7" i="16"/>
  <c r="BU33" i="16"/>
  <c r="J39" i="16"/>
  <c r="K39" i="16" s="1"/>
  <c r="K40" i="16"/>
  <c r="BP10" i="16"/>
  <c r="DK24" i="16"/>
  <c r="DL8" i="16"/>
  <c r="DK28" i="16"/>
  <c r="DK19" i="16"/>
  <c r="CE13" i="16"/>
  <c r="BH29" i="16"/>
  <c r="BI29" i="16" s="1"/>
  <c r="BO7" i="16"/>
  <c r="BV11" i="16"/>
  <c r="DJ10" i="16"/>
  <c r="DK10" i="16" s="1"/>
  <c r="BZ9" i="16"/>
  <c r="BU9" i="16"/>
  <c r="P23" i="16"/>
  <c r="M23" i="16"/>
  <c r="CK14" i="16"/>
  <c r="BO14" i="16"/>
  <c r="BP14" i="16"/>
  <c r="AT15" i="16"/>
  <c r="AU15" i="16"/>
  <c r="FB24" i="16"/>
  <c r="EF24" i="16"/>
  <c r="EG24" i="16"/>
  <c r="AJ25" i="16"/>
  <c r="AK25" i="16" s="1"/>
  <c r="AE25" i="16"/>
  <c r="FB25" i="16"/>
  <c r="EF25" i="16"/>
  <c r="EG25" i="16"/>
  <c r="M27" i="16"/>
  <c r="P27" i="16"/>
  <c r="AF27" i="16"/>
  <c r="CP28" i="16"/>
  <c r="CU28" i="16"/>
  <c r="AQ39" i="16"/>
  <c r="BE28" i="16"/>
  <c r="AZ28" i="16"/>
  <c r="AF30" i="16"/>
  <c r="M30" i="16"/>
  <c r="CB25" i="16"/>
  <c r="Z15" i="16"/>
  <c r="FB11" i="16"/>
  <c r="EG11" i="16"/>
  <c r="CY29" i="16"/>
  <c r="CX32" i="16"/>
  <c r="AJ17" i="16"/>
  <c r="AF17" i="16"/>
  <c r="BA17" i="16"/>
  <c r="AE17" i="16"/>
  <c r="DE15" i="16"/>
  <c r="DF15" i="16"/>
  <c r="P18" i="16"/>
  <c r="M18" i="16"/>
  <c r="AF18" i="16"/>
  <c r="DL19" i="16"/>
  <c r="CP19" i="16"/>
  <c r="CQ19" i="16"/>
  <c r="BV23" i="16"/>
  <c r="BT15" i="16"/>
  <c r="CQ15" i="16" s="1"/>
  <c r="BV24" i="16"/>
  <c r="BU24" i="16"/>
  <c r="BA27" i="16"/>
  <c r="AZ27" i="16"/>
  <c r="BE27" i="16"/>
  <c r="BV27" i="16"/>
  <c r="EM21" i="16"/>
  <c r="DQ21" i="16"/>
  <c r="AE7" i="16"/>
  <c r="AD13" i="16"/>
  <c r="AJ26" i="16"/>
  <c r="AF26" i="16"/>
  <c r="AE26" i="16"/>
  <c r="BU25" i="16"/>
  <c r="BV25" i="16"/>
  <c r="BG19" i="16"/>
  <c r="AJ33" i="16"/>
  <c r="BA33" i="16"/>
  <c r="AF33" i="16"/>
  <c r="AE33" i="16"/>
  <c r="CP34" i="16"/>
  <c r="CU34" i="16"/>
  <c r="DB29" i="16"/>
  <c r="DA32" i="16"/>
  <c r="EB39" i="16"/>
  <c r="EC40" i="16"/>
  <c r="BP15" i="16"/>
  <c r="BA25" i="16"/>
  <c r="BC13" i="16"/>
  <c r="BB29" i="16"/>
  <c r="BB40" i="16"/>
  <c r="BD13" i="16"/>
  <c r="DS40" i="16"/>
  <c r="EP40" i="16" s="1"/>
  <c r="DT13" i="16"/>
  <c r="DS29" i="16"/>
  <c r="DU13" i="16"/>
  <c r="DL12" i="16"/>
  <c r="CO10" i="16"/>
  <c r="CQ12" i="16"/>
  <c r="W13" i="16"/>
  <c r="G13" i="16"/>
  <c r="F40" i="16"/>
  <c r="F29" i="16"/>
  <c r="BX13" i="16"/>
  <c r="BW40" i="16"/>
  <c r="BY13" i="16"/>
  <c r="BW29" i="16"/>
  <c r="CT13" i="16"/>
  <c r="AZ10" i="16"/>
  <c r="AA29" i="16"/>
  <c r="AA40" i="16"/>
  <c r="AC13" i="16"/>
  <c r="AX13" i="16"/>
  <c r="AB13" i="16"/>
  <c r="CF29" i="16"/>
  <c r="CG13" i="16"/>
  <c r="DC13" i="16"/>
  <c r="CF40" i="16"/>
  <c r="CH13" i="16"/>
  <c r="DP27" i="16"/>
  <c r="DL27" i="16"/>
  <c r="BL13" i="16"/>
  <c r="BM13" i="16"/>
  <c r="BK40" i="16"/>
  <c r="BK29" i="16"/>
  <c r="DG29" i="16"/>
  <c r="DI13" i="16"/>
  <c r="DH13" i="16"/>
  <c r="DG40" i="16"/>
  <c r="ED13" i="16"/>
  <c r="AE28" i="16"/>
  <c r="AD15" i="16"/>
  <c r="AJ28" i="16"/>
  <c r="AL28" i="16" s="1"/>
  <c r="DQ14" i="16"/>
  <c r="EM14" i="16"/>
  <c r="FK40" i="16"/>
  <c r="CP30" i="16"/>
  <c r="DL30" i="16"/>
  <c r="CQ30" i="16"/>
  <c r="D13" i="16"/>
  <c r="E10" i="16"/>
  <c r="FB33" i="16"/>
  <c r="EG33" i="16"/>
  <c r="EF33" i="16"/>
  <c r="CA23" i="16"/>
  <c r="CA26" i="16"/>
  <c r="CA22" i="16"/>
  <c r="CA28" i="16"/>
  <c r="CA18" i="16"/>
  <c r="CA8" i="16"/>
  <c r="BZ14" i="16"/>
  <c r="CA31" i="16"/>
  <c r="EO40" i="16"/>
  <c r="H10" i="16"/>
  <c r="I10" i="16" s="1"/>
  <c r="L11" i="16"/>
  <c r="I11" i="16"/>
  <c r="H14" i="16"/>
  <c r="I14" i="16" s="1"/>
  <c r="DP23" i="16"/>
  <c r="DK23" i="16"/>
  <c r="DJ15" i="16"/>
  <c r="EA10" i="16"/>
  <c r="DZ10" i="16"/>
  <c r="EV10" i="16"/>
  <c r="EA15" i="16"/>
  <c r="EV15" i="16"/>
  <c r="CN29" i="17"/>
  <c r="EF9" i="16"/>
  <c r="EF7" i="16" s="1"/>
  <c r="EG9" i="16"/>
  <c r="EG23" i="16"/>
  <c r="EF23" i="16"/>
  <c r="EG17" i="16"/>
  <c r="EF17" i="16"/>
  <c r="EF21" i="16"/>
  <c r="EG21" i="16"/>
  <c r="CB20" i="16"/>
  <c r="CB34" i="16"/>
  <c r="EU7" i="16"/>
  <c r="EE7" i="16"/>
  <c r="DY13" i="16"/>
  <c r="EV13" i="16" s="1"/>
  <c r="EG18" i="16"/>
  <c r="EF18" i="16"/>
  <c r="EG27" i="16"/>
  <c r="EF27" i="16"/>
  <c r="EE15" i="16"/>
  <c r="EG16" i="16"/>
  <c r="EF16" i="16"/>
  <c r="EC35" i="16"/>
  <c r="EO29" i="16"/>
  <c r="EN32" i="16"/>
  <c r="FK32" i="16" s="1"/>
  <c r="EN39" i="16"/>
  <c r="FK39" i="16" s="1"/>
  <c r="BV54" i="15" l="1"/>
  <c r="BW54" i="15"/>
  <c r="AP24" i="21"/>
  <c r="AP33" i="21"/>
  <c r="AR20" i="21"/>
  <c r="AR33" i="21" s="1"/>
  <c r="BJ54" i="15"/>
  <c r="BK54" i="15"/>
  <c r="BZ54" i="15"/>
  <c r="BM54" i="15"/>
  <c r="BN54" i="15"/>
  <c r="CI54" i="15"/>
  <c r="CH54" i="15"/>
  <c r="CU54" i="15"/>
  <c r="CD24" i="21"/>
  <c r="CG20" i="21"/>
  <c r="CD33" i="21"/>
  <c r="CF20" i="21"/>
  <c r="AX54" i="15"/>
  <c r="AY54" i="15"/>
  <c r="BY54" i="15"/>
  <c r="CL54" i="15"/>
  <c r="BO33" i="21"/>
  <c r="BQ33" i="21" s="1"/>
  <c r="BQ20" i="21"/>
  <c r="BO24" i="21"/>
  <c r="CF54" i="15"/>
  <c r="CE54" i="15"/>
  <c r="CR54" i="15"/>
  <c r="DA20" i="21"/>
  <c r="CY33" i="21"/>
  <c r="DB20" i="21"/>
  <c r="CY24" i="21"/>
  <c r="DV20" i="21"/>
  <c r="CB54" i="15"/>
  <c r="CC54" i="15"/>
  <c r="CO54" i="15"/>
  <c r="CJ33" i="21"/>
  <c r="CJ24" i="21"/>
  <c r="CL20" i="21"/>
  <c r="DG20" i="21"/>
  <c r="BS54" i="15"/>
  <c r="BT54" i="15"/>
  <c r="CS33" i="21"/>
  <c r="CV20" i="21"/>
  <c r="CU20" i="21"/>
  <c r="CS24" i="21"/>
  <c r="DP20" i="21"/>
  <c r="CM33" i="21"/>
  <c r="CP20" i="21"/>
  <c r="CM24" i="21"/>
  <c r="CO20" i="21"/>
  <c r="DJ20" i="21"/>
  <c r="BL20" i="21"/>
  <c r="BI33" i="21"/>
  <c r="BK20" i="21"/>
  <c r="BI24" i="21"/>
  <c r="BX24" i="21"/>
  <c r="BZ20" i="21"/>
  <c r="CA20" i="21"/>
  <c r="BX33" i="21"/>
  <c r="BZ33" i="21" s="1"/>
  <c r="CW8" i="16"/>
  <c r="CV5" i="16"/>
  <c r="CV6" i="16"/>
  <c r="CV4" i="16"/>
  <c r="BF33" i="16"/>
  <c r="BF5" i="16"/>
  <c r="BF6" i="16"/>
  <c r="BF4" i="16"/>
  <c r="Q12" i="16"/>
  <c r="Q5" i="16"/>
  <c r="Q6" i="16"/>
  <c r="Q4" i="16"/>
  <c r="EF4" i="16"/>
  <c r="CA20" i="16"/>
  <c r="CA6" i="16"/>
  <c r="CA5" i="16"/>
  <c r="CA4" i="16"/>
  <c r="CR55" i="15"/>
  <c r="CH52" i="15"/>
  <c r="CH55" i="15"/>
  <c r="CI55" i="15"/>
  <c r="CU55" i="15"/>
  <c r="CL55" i="15"/>
  <c r="CO55" i="15"/>
  <c r="DW39" i="16"/>
  <c r="Q21" i="16"/>
  <c r="Q23" i="16"/>
  <c r="EK35" i="16"/>
  <c r="FH35" i="16" s="1"/>
  <c r="EL32" i="16"/>
  <c r="P7" i="16"/>
  <c r="Q7" i="16" s="1"/>
  <c r="Q16" i="16"/>
  <c r="Q8" i="16"/>
  <c r="Q22" i="16"/>
  <c r="AJ14" i="16"/>
  <c r="AK14" i="16" s="1"/>
  <c r="M34" i="16"/>
  <c r="AN32" i="16"/>
  <c r="AM35" i="16"/>
  <c r="AN35" i="16" s="1"/>
  <c r="BA7" i="16"/>
  <c r="AJ10" i="16"/>
  <c r="AK10" i="16" s="1"/>
  <c r="CS40" i="16"/>
  <c r="BG11" i="16"/>
  <c r="BV7" i="16"/>
  <c r="EF14" i="16"/>
  <c r="DN29" i="16"/>
  <c r="Q9" i="16"/>
  <c r="BF28" i="16"/>
  <c r="BF20" i="16"/>
  <c r="CA30" i="16"/>
  <c r="CA12" i="16"/>
  <c r="CA25" i="16"/>
  <c r="CA10" i="16"/>
  <c r="CA16" i="16"/>
  <c r="CA34" i="16"/>
  <c r="CA27" i="16"/>
  <c r="CA17" i="16"/>
  <c r="CA19" i="16"/>
  <c r="Q25" i="16"/>
  <c r="DB40" i="16"/>
  <c r="BA14" i="16"/>
  <c r="BU7" i="16"/>
  <c r="CA15" i="16"/>
  <c r="Y40" i="16"/>
  <c r="CA11" i="16"/>
  <c r="BF10" i="16"/>
  <c r="BF22" i="16"/>
  <c r="Q20" i="16"/>
  <c r="Q30" i="16"/>
  <c r="Q28" i="16"/>
  <c r="Q19" i="16"/>
  <c r="Q26" i="16"/>
  <c r="BZ7" i="16"/>
  <c r="BZ13" i="16" s="1"/>
  <c r="EG14" i="16"/>
  <c r="Q33" i="16"/>
  <c r="AL8" i="16"/>
  <c r="Q17" i="16"/>
  <c r="BR35" i="16"/>
  <c r="DM32" i="16"/>
  <c r="DN32" i="16" s="1"/>
  <c r="AZ7" i="16"/>
  <c r="DO40" i="16"/>
  <c r="CN35" i="16"/>
  <c r="CI40" i="16"/>
  <c r="CJ40" i="16" s="1"/>
  <c r="DO29" i="16"/>
  <c r="CV26" i="16"/>
  <c r="BE7" i="16"/>
  <c r="BF12" i="16"/>
  <c r="CB8" i="16"/>
  <c r="AY29" i="16"/>
  <c r="AY32" i="16" s="1"/>
  <c r="BF19" i="16"/>
  <c r="BF25" i="16"/>
  <c r="BF11" i="16"/>
  <c r="BF31" i="16"/>
  <c r="BF26" i="16"/>
  <c r="BF34" i="16"/>
  <c r="DA39" i="16"/>
  <c r="DB39" i="16" s="1"/>
  <c r="CM32" i="16"/>
  <c r="CS29" i="16"/>
  <c r="CK13" i="16"/>
  <c r="BF16" i="16"/>
  <c r="BF8" i="16"/>
  <c r="EH35" i="16"/>
  <c r="FE35" i="16" s="1"/>
  <c r="BF21" i="16"/>
  <c r="R39" i="16"/>
  <c r="S39" i="16" s="1"/>
  <c r="BG8" i="16"/>
  <c r="BF17" i="16"/>
  <c r="BE14" i="16"/>
  <c r="BF14" i="16" s="1"/>
  <c r="BF30" i="16"/>
  <c r="FH39" i="16"/>
  <c r="AO29" i="16"/>
  <c r="AN29" i="16"/>
  <c r="Y13" i="16"/>
  <c r="BV14" i="16"/>
  <c r="CI29" i="16"/>
  <c r="CI32" i="16" s="1"/>
  <c r="AI29" i="16"/>
  <c r="AG35" i="16"/>
  <c r="AG36" i="16" s="1"/>
  <c r="N32" i="16"/>
  <c r="O32" i="16" s="1"/>
  <c r="EI32" i="16"/>
  <c r="DR18" i="16"/>
  <c r="S32" i="16"/>
  <c r="BR40" i="16"/>
  <c r="DR10" i="16"/>
  <c r="BG22" i="16"/>
  <c r="X29" i="16"/>
  <c r="Y29" i="16" s="1"/>
  <c r="EG10" i="16"/>
  <c r="DR25" i="16"/>
  <c r="AO32" i="16"/>
  <c r="CM40" i="16"/>
  <c r="AO40" i="16"/>
  <c r="EM25" i="16"/>
  <c r="AF7" i="16"/>
  <c r="CQ14" i="16"/>
  <c r="DQ18" i="16"/>
  <c r="AH40" i="16"/>
  <c r="BV15" i="16"/>
  <c r="CY40" i="16"/>
  <c r="CX39" i="16"/>
  <c r="CY39" i="16" s="1"/>
  <c r="AR29" i="16"/>
  <c r="DL14" i="16"/>
  <c r="CA9" i="16"/>
  <c r="AS29" i="16"/>
  <c r="AS32" i="16" s="1"/>
  <c r="CN32" i="16"/>
  <c r="BT13" i="16"/>
  <c r="BU13" i="16" s="1"/>
  <c r="CR32" i="16"/>
  <c r="CS32" i="16" s="1"/>
  <c r="BA15" i="16"/>
  <c r="BV10" i="16"/>
  <c r="BR32" i="16"/>
  <c r="H13" i="16"/>
  <c r="H29" i="16" s="1"/>
  <c r="BG34" i="16"/>
  <c r="DP13" i="16"/>
  <c r="DP40" i="16" s="1"/>
  <c r="AF15" i="16"/>
  <c r="AL25" i="16"/>
  <c r="CV28" i="16"/>
  <c r="CB22" i="16"/>
  <c r="AL23" i="16"/>
  <c r="P15" i="16"/>
  <c r="Q15" i="16" s="1"/>
  <c r="CE29" i="16"/>
  <c r="AL7" i="16"/>
  <c r="EG7" i="16"/>
  <c r="DK14" i="16"/>
  <c r="CN40" i="16"/>
  <c r="BP13" i="16"/>
  <c r="CB23" i="16"/>
  <c r="BF23" i="16"/>
  <c r="CD40" i="16"/>
  <c r="CC39" i="16"/>
  <c r="CZ40" i="16"/>
  <c r="AJ13" i="16"/>
  <c r="AJ40" i="16" s="1"/>
  <c r="CU15" i="16"/>
  <c r="CW15" i="16" s="1"/>
  <c r="BG14" i="16"/>
  <c r="AP32" i="16"/>
  <c r="AQ32" i="16" s="1"/>
  <c r="AS40" i="16"/>
  <c r="AT40" i="16" s="1"/>
  <c r="BH32" i="16"/>
  <c r="BI32" i="16" s="1"/>
  <c r="N39" i="16"/>
  <c r="O39" i="16" s="1"/>
  <c r="J32" i="16"/>
  <c r="K32" i="16" s="1"/>
  <c r="BG10" i="16"/>
  <c r="CC32" i="16"/>
  <c r="CZ32" i="16" s="1"/>
  <c r="CD29" i="16"/>
  <c r="AI40" i="16"/>
  <c r="BJ29" i="16"/>
  <c r="DJ13" i="16"/>
  <c r="DJ29" i="16" s="1"/>
  <c r="AU13" i="16"/>
  <c r="BG23" i="16"/>
  <c r="CZ29" i="16"/>
  <c r="CQ7" i="16"/>
  <c r="DF13" i="16"/>
  <c r="DD29" i="16"/>
  <c r="DE13" i="16"/>
  <c r="DD40" i="16"/>
  <c r="CU14" i="16"/>
  <c r="CW14" i="16" s="1"/>
  <c r="CV25" i="16"/>
  <c r="CV33" i="16"/>
  <c r="CV20" i="16"/>
  <c r="CV8" i="16"/>
  <c r="CV17" i="16"/>
  <c r="CV30" i="16"/>
  <c r="CV19" i="16"/>
  <c r="CV27" i="16"/>
  <c r="CV21" i="16"/>
  <c r="CV16" i="16"/>
  <c r="CV22" i="16"/>
  <c r="CV31" i="16"/>
  <c r="CU7" i="16"/>
  <c r="CW7" i="16" s="1"/>
  <c r="CV10" i="16"/>
  <c r="CV11" i="16"/>
  <c r="CV18" i="16"/>
  <c r="CV12" i="16"/>
  <c r="CV23" i="16"/>
  <c r="CV9" i="16"/>
  <c r="DR8" i="16"/>
  <c r="CV24" i="16"/>
  <c r="BF18" i="16"/>
  <c r="BG18" i="16"/>
  <c r="CB18" i="16"/>
  <c r="CW33" i="16"/>
  <c r="CB33" i="16"/>
  <c r="AV32" i="16"/>
  <c r="AW29" i="16"/>
  <c r="BS29" i="16"/>
  <c r="EA13" i="16"/>
  <c r="DL7" i="16"/>
  <c r="CA33" i="16"/>
  <c r="BR39" i="16"/>
  <c r="AN39" i="16"/>
  <c r="V40" i="16"/>
  <c r="U39" i="16"/>
  <c r="AR40" i="16"/>
  <c r="AK22" i="16"/>
  <c r="AL22" i="16"/>
  <c r="DO39" i="16"/>
  <c r="CS39" i="16"/>
  <c r="BF24" i="16"/>
  <c r="BG24" i="16"/>
  <c r="CB24" i="16"/>
  <c r="BE15" i="16"/>
  <c r="BG25" i="16"/>
  <c r="U32" i="16"/>
  <c r="V29" i="16"/>
  <c r="BH39" i="16"/>
  <c r="CE40" i="16"/>
  <c r="BJ40" i="16"/>
  <c r="BI40" i="16"/>
  <c r="BN29" i="16"/>
  <c r="BO13" i="16"/>
  <c r="BN40" i="16"/>
  <c r="Z10" i="16"/>
  <c r="CW9" i="16"/>
  <c r="CB9" i="16"/>
  <c r="AV39" i="16"/>
  <c r="AW39" i="16" s="1"/>
  <c r="AW40" i="16"/>
  <c r="BS40" i="16"/>
  <c r="DY40" i="16"/>
  <c r="DY39" i="16" s="1"/>
  <c r="EV39" i="16" s="1"/>
  <c r="AM36" i="16"/>
  <c r="AO35" i="16"/>
  <c r="DB32" i="16"/>
  <c r="DA35" i="16"/>
  <c r="DX32" i="16"/>
  <c r="AL33" i="16"/>
  <c r="AK33" i="16"/>
  <c r="BG33" i="16"/>
  <c r="AK26" i="16"/>
  <c r="AL26" i="16"/>
  <c r="BG27" i="16"/>
  <c r="BF27" i="16"/>
  <c r="CB27" i="16"/>
  <c r="Q18" i="16"/>
  <c r="AL18" i="16"/>
  <c r="BG17" i="16"/>
  <c r="AK17" i="16"/>
  <c r="AL17" i="16"/>
  <c r="CY32" i="16"/>
  <c r="CX35" i="16"/>
  <c r="AH39" i="16"/>
  <c r="R36" i="16"/>
  <c r="S35" i="16"/>
  <c r="Q27" i="16"/>
  <c r="AL27" i="16"/>
  <c r="CM39" i="16"/>
  <c r="CN39" i="16"/>
  <c r="EY39" i="16"/>
  <c r="EC39" i="16"/>
  <c r="CW34" i="16"/>
  <c r="CV34" i="16"/>
  <c r="AD40" i="16"/>
  <c r="AE13" i="16"/>
  <c r="BU15" i="16"/>
  <c r="CL36" i="16"/>
  <c r="CM35" i="16"/>
  <c r="AZ13" i="16"/>
  <c r="BA13" i="16"/>
  <c r="AY40" i="16"/>
  <c r="W40" i="16"/>
  <c r="F39" i="16"/>
  <c r="G40" i="16"/>
  <c r="CP10" i="16"/>
  <c r="DL10" i="16"/>
  <c r="CQ10" i="16"/>
  <c r="CO13" i="16"/>
  <c r="DT29" i="16"/>
  <c r="DS32" i="16"/>
  <c r="EP32" i="16" s="1"/>
  <c r="DU29" i="16"/>
  <c r="DS39" i="16"/>
  <c r="EP39" i="16" s="1"/>
  <c r="DU40" i="16"/>
  <c r="DT40" i="16"/>
  <c r="BB39" i="16"/>
  <c r="BD40" i="16"/>
  <c r="BC40" i="16"/>
  <c r="BW32" i="16"/>
  <c r="BX29" i="16"/>
  <c r="BY29" i="16"/>
  <c r="CT29" i="16"/>
  <c r="BW39" i="16"/>
  <c r="BY40" i="16"/>
  <c r="BX40" i="16"/>
  <c r="CT40" i="16"/>
  <c r="F32" i="16"/>
  <c r="W29" i="16"/>
  <c r="G29" i="16"/>
  <c r="BC29" i="16"/>
  <c r="BB32" i="16"/>
  <c r="BD29" i="16"/>
  <c r="EP29" i="16"/>
  <c r="AD29" i="16"/>
  <c r="AE15" i="16"/>
  <c r="DI29" i="16"/>
  <c r="DH29" i="16"/>
  <c r="ED29" i="16"/>
  <c r="DG32" i="16"/>
  <c r="BK39" i="16"/>
  <c r="BM40" i="16"/>
  <c r="BL40" i="16"/>
  <c r="EM27" i="16"/>
  <c r="DQ27" i="16"/>
  <c r="DR27" i="16"/>
  <c r="CG40" i="16"/>
  <c r="CF39" i="16"/>
  <c r="DC40" i="16"/>
  <c r="CH40" i="16"/>
  <c r="AA32" i="16"/>
  <c r="AX29" i="16"/>
  <c r="AC29" i="16"/>
  <c r="AB29" i="16"/>
  <c r="AK28" i="16"/>
  <c r="AJ15" i="16"/>
  <c r="AK15" i="16" s="1"/>
  <c r="DG39" i="16"/>
  <c r="DH40" i="16"/>
  <c r="DI40" i="16"/>
  <c r="ED40" i="16"/>
  <c r="CH29" i="16"/>
  <c r="BK32" i="16"/>
  <c r="BL29" i="16"/>
  <c r="BM29" i="16"/>
  <c r="CF32" i="16"/>
  <c r="DC29" i="16"/>
  <c r="CG29" i="16"/>
  <c r="AB40" i="16"/>
  <c r="AC40" i="16"/>
  <c r="AA39" i="16"/>
  <c r="AX40" i="16"/>
  <c r="FB15" i="16"/>
  <c r="EG15" i="16"/>
  <c r="E13" i="16"/>
  <c r="T13" i="16"/>
  <c r="D40" i="16"/>
  <c r="D29" i="16"/>
  <c r="Z14" i="16"/>
  <c r="CA14" i="16"/>
  <c r="DZ13" i="16"/>
  <c r="DY29" i="16"/>
  <c r="EV29" i="16" s="1"/>
  <c r="EO39" i="16"/>
  <c r="M11" i="16"/>
  <c r="L14" i="16"/>
  <c r="L10" i="16"/>
  <c r="P11" i="16"/>
  <c r="AF11" i="16"/>
  <c r="DL15" i="16"/>
  <c r="DK15" i="16"/>
  <c r="DQ23" i="16"/>
  <c r="DP15" i="16"/>
  <c r="EM15" i="16" s="1"/>
  <c r="DR23" i="16"/>
  <c r="EM23" i="16"/>
  <c r="EF15" i="16"/>
  <c r="EE13" i="16"/>
  <c r="FB13" i="16" s="1"/>
  <c r="FB7" i="16"/>
  <c r="CN28" i="17"/>
  <c r="AL34" i="16"/>
  <c r="Q34" i="16"/>
  <c r="H40" i="16"/>
  <c r="EO32" i="16"/>
  <c r="EN35" i="16"/>
  <c r="BK33" i="21" l="1"/>
  <c r="CP24" i="21"/>
  <c r="CM36" i="21"/>
  <c r="CO24" i="21"/>
  <c r="DJ24" i="21"/>
  <c r="CV24" i="21"/>
  <c r="CU24" i="21"/>
  <c r="CS36" i="21"/>
  <c r="DP24" i="21"/>
  <c r="CL24" i="21"/>
  <c r="CJ36" i="21"/>
  <c r="DG24" i="21"/>
  <c r="DA33" i="21"/>
  <c r="DV33" i="21"/>
  <c r="CA24" i="21"/>
  <c r="BZ24" i="21"/>
  <c r="BX36" i="21"/>
  <c r="BZ36" i="21" s="1"/>
  <c r="BN20" i="21"/>
  <c r="BL33" i="21"/>
  <c r="BN33" i="21" s="1"/>
  <c r="CP33" i="21"/>
  <c r="CR20" i="21"/>
  <c r="DM20" i="21"/>
  <c r="CL33" i="21"/>
  <c r="DG33" i="21"/>
  <c r="BQ24" i="21"/>
  <c r="BO36" i="21"/>
  <c r="BQ36" i="21" s="1"/>
  <c r="CF33" i="21"/>
  <c r="BI36" i="21"/>
  <c r="BL24" i="21"/>
  <c r="BK24" i="21"/>
  <c r="CO33" i="21"/>
  <c r="DJ33" i="21"/>
  <c r="CV33" i="21"/>
  <c r="CX20" i="21"/>
  <c r="DS20" i="21"/>
  <c r="CY36" i="21"/>
  <c r="DB24" i="21"/>
  <c r="DA24" i="21"/>
  <c r="DV24" i="21"/>
  <c r="CI20" i="21"/>
  <c r="CG33" i="21"/>
  <c r="AR24" i="21"/>
  <c r="AR36" i="21" s="1"/>
  <c r="AP36" i="21"/>
  <c r="CA33" i="21"/>
  <c r="CC33" i="21" s="1"/>
  <c r="CC20" i="21"/>
  <c r="CU33" i="21"/>
  <c r="DP33" i="21"/>
  <c r="DY20" i="21"/>
  <c r="DB33" i="21"/>
  <c r="DD20" i="21"/>
  <c r="CG24" i="21"/>
  <c r="CG36" i="21" s="1"/>
  <c r="CF24" i="21"/>
  <c r="CD36" i="21"/>
  <c r="EL35" i="16"/>
  <c r="AH35" i="16"/>
  <c r="I13" i="16"/>
  <c r="EI35" i="16"/>
  <c r="X32" i="16"/>
  <c r="Y32" i="16" s="1"/>
  <c r="EJ32" i="16"/>
  <c r="N35" i="16"/>
  <c r="O35" i="16" s="1"/>
  <c r="CK40" i="16"/>
  <c r="DM35" i="16"/>
  <c r="EJ35" i="16" s="1"/>
  <c r="CI39" i="16"/>
  <c r="CJ39" i="16" s="1"/>
  <c r="AZ29" i="16"/>
  <c r="AK13" i="16"/>
  <c r="CA7" i="16"/>
  <c r="CB7" i="16"/>
  <c r="DX39" i="16"/>
  <c r="AO39" i="16"/>
  <c r="CJ29" i="16"/>
  <c r="CK29" i="16"/>
  <c r="BF7" i="16"/>
  <c r="BE13" i="16"/>
  <c r="BE29" i="16" s="1"/>
  <c r="BG7" i="16"/>
  <c r="CB14" i="16"/>
  <c r="BA29" i="16"/>
  <c r="X35" i="16"/>
  <c r="X36" i="16" s="1"/>
  <c r="AI32" i="16"/>
  <c r="DQ13" i="16"/>
  <c r="CB15" i="16"/>
  <c r="EM13" i="16"/>
  <c r="AP35" i="16"/>
  <c r="AP36" i="16" s="1"/>
  <c r="J35" i="16"/>
  <c r="J36" i="16" s="1"/>
  <c r="DZ40" i="16"/>
  <c r="BV13" i="16"/>
  <c r="EV40" i="16"/>
  <c r="DO32" i="16"/>
  <c r="EA40" i="16"/>
  <c r="BT29" i="16"/>
  <c r="BU29" i="16" s="1"/>
  <c r="AT29" i="16"/>
  <c r="AU40" i="16"/>
  <c r="BG13" i="16"/>
  <c r="CR35" i="16"/>
  <c r="Z13" i="16"/>
  <c r="AU29" i="16"/>
  <c r="AS39" i="16"/>
  <c r="AT39" i="16" s="1"/>
  <c r="BT40" i="16"/>
  <c r="BV40" i="16" s="1"/>
  <c r="BJ32" i="16"/>
  <c r="DL13" i="16"/>
  <c r="AR32" i="16"/>
  <c r="BS39" i="16"/>
  <c r="AI39" i="16"/>
  <c r="DD39" i="16"/>
  <c r="EA39" i="16" s="1"/>
  <c r="DE40" i="16"/>
  <c r="DF40" i="16"/>
  <c r="CD39" i="16"/>
  <c r="CZ39" i="16"/>
  <c r="EA29" i="16"/>
  <c r="BF15" i="16"/>
  <c r="DJ40" i="16"/>
  <c r="DK40" i="16" s="1"/>
  <c r="CV15" i="16"/>
  <c r="BH35" i="16"/>
  <c r="BH36" i="16" s="1"/>
  <c r="DR7" i="16"/>
  <c r="CV7" i="16"/>
  <c r="CU13" i="16"/>
  <c r="CW13" i="16" s="1"/>
  <c r="DF29" i="16"/>
  <c r="DE29" i="16"/>
  <c r="DD32" i="16"/>
  <c r="DF32" i="16" s="1"/>
  <c r="CD32" i="16"/>
  <c r="CC35" i="16"/>
  <c r="CE35" i="16" s="1"/>
  <c r="DK13" i="16"/>
  <c r="CE32" i="16"/>
  <c r="DZ29" i="16"/>
  <c r="CV14" i="16"/>
  <c r="DR14" i="16"/>
  <c r="BN32" i="16"/>
  <c r="BP32" i="16" s="1"/>
  <c r="BO29" i="16"/>
  <c r="BJ39" i="16"/>
  <c r="BI39" i="16"/>
  <c r="CE39" i="16"/>
  <c r="V39" i="16"/>
  <c r="AR39" i="16"/>
  <c r="AW32" i="16"/>
  <c r="AV35" i="16"/>
  <c r="BS32" i="16"/>
  <c r="DY32" i="16"/>
  <c r="EV32" i="16" s="1"/>
  <c r="BP29" i="16"/>
  <c r="BO40" i="16"/>
  <c r="BP40" i="16"/>
  <c r="BN39" i="16"/>
  <c r="BO39" i="16" s="1"/>
  <c r="V32" i="16"/>
  <c r="U35" i="16"/>
  <c r="DN35" i="16"/>
  <c r="AL15" i="16"/>
  <c r="CI35" i="16"/>
  <c r="CJ32" i="16"/>
  <c r="CX36" i="16"/>
  <c r="CY35" i="16"/>
  <c r="AT32" i="16"/>
  <c r="AS35" i="16"/>
  <c r="N36" i="16"/>
  <c r="AD39" i="16"/>
  <c r="AE39" i="16" s="1"/>
  <c r="AE40" i="16"/>
  <c r="DB35" i="16"/>
  <c r="DX35" i="16"/>
  <c r="BG15" i="16"/>
  <c r="AJ29" i="16"/>
  <c r="AK29" i="16" s="1"/>
  <c r="BW35" i="16"/>
  <c r="BX32" i="16"/>
  <c r="BY32" i="16"/>
  <c r="CT32" i="16"/>
  <c r="DU39" i="16"/>
  <c r="DT39" i="16"/>
  <c r="DT32" i="16"/>
  <c r="DS35" i="16"/>
  <c r="EP35" i="16" s="1"/>
  <c r="DU32" i="16"/>
  <c r="CO29" i="16"/>
  <c r="DL29" i="16" s="1"/>
  <c r="CQ13" i="16"/>
  <c r="CP13" i="16"/>
  <c r="CO40" i="16"/>
  <c r="G39" i="16"/>
  <c r="W39" i="16"/>
  <c r="AY39" i="16"/>
  <c r="AZ40" i="16"/>
  <c r="BA40" i="16"/>
  <c r="BB35" i="16"/>
  <c r="BD32" i="16"/>
  <c r="BC32" i="16"/>
  <c r="G32" i="16"/>
  <c r="W32" i="16"/>
  <c r="F35" i="16"/>
  <c r="BX39" i="16"/>
  <c r="BY39" i="16"/>
  <c r="CT39" i="16"/>
  <c r="BC39" i="16"/>
  <c r="BD39" i="16"/>
  <c r="AX39" i="16"/>
  <c r="AB39" i="16"/>
  <c r="AC39" i="16"/>
  <c r="CG32" i="16"/>
  <c r="CF35" i="16"/>
  <c r="DC32" i="16"/>
  <c r="CH32" i="16"/>
  <c r="DI39" i="16"/>
  <c r="ED39" i="16"/>
  <c r="DH39" i="16"/>
  <c r="CH39" i="16"/>
  <c r="DC39" i="16"/>
  <c r="CG39" i="16"/>
  <c r="DH32" i="16"/>
  <c r="DI32" i="16"/>
  <c r="DG35" i="16"/>
  <c r="ED32" i="16"/>
  <c r="EM40" i="16"/>
  <c r="DQ40" i="16"/>
  <c r="DP39" i="16"/>
  <c r="BL32" i="16"/>
  <c r="BK35" i="16"/>
  <c r="BM32" i="16"/>
  <c r="AA35" i="16"/>
  <c r="AC32" i="16"/>
  <c r="AB32" i="16"/>
  <c r="AX32" i="16"/>
  <c r="BL39" i="16"/>
  <c r="BM39" i="16"/>
  <c r="AE29" i="16"/>
  <c r="AD32" i="16"/>
  <c r="BA32" i="16" s="1"/>
  <c r="EN36" i="16"/>
  <c r="FK35" i="16"/>
  <c r="EF13" i="16"/>
  <c r="T29" i="16"/>
  <c r="D32" i="16"/>
  <c r="E29" i="16"/>
  <c r="D39" i="16"/>
  <c r="T40" i="16"/>
  <c r="E40" i="16"/>
  <c r="BZ40" i="16"/>
  <c r="BZ29" i="16"/>
  <c r="CA13" i="16"/>
  <c r="EE40" i="16"/>
  <c r="Q11" i="16"/>
  <c r="P10" i="16"/>
  <c r="P14" i="16"/>
  <c r="AL11" i="16"/>
  <c r="AF14" i="16"/>
  <c r="M14" i="16"/>
  <c r="M10" i="16"/>
  <c r="AF10" i="16"/>
  <c r="L13" i="16"/>
  <c r="EG13" i="16"/>
  <c r="EE29" i="16"/>
  <c r="DP29" i="16"/>
  <c r="DQ15" i="16"/>
  <c r="DR15" i="16"/>
  <c r="DK29" i="16"/>
  <c r="DJ32" i="16"/>
  <c r="AZ32" i="16"/>
  <c r="AY35" i="16"/>
  <c r="AK40" i="16"/>
  <c r="AJ39" i="16"/>
  <c r="DZ39" i="16"/>
  <c r="I40" i="16"/>
  <c r="H39" i="16"/>
  <c r="Z40" i="16"/>
  <c r="Z29" i="16"/>
  <c r="I29" i="16"/>
  <c r="H32" i="16"/>
  <c r="EO35" i="16"/>
  <c r="BK36" i="21" l="1"/>
  <c r="CF36" i="21"/>
  <c r="CI33" i="21"/>
  <c r="CX33" i="21"/>
  <c r="DS33" i="21"/>
  <c r="CA36" i="21"/>
  <c r="CC36" i="21" s="1"/>
  <c r="CC24" i="21"/>
  <c r="CL36" i="21"/>
  <c r="DG36" i="21"/>
  <c r="CO36" i="21"/>
  <c r="DJ36" i="21"/>
  <c r="DD33" i="21"/>
  <c r="DY33" i="21"/>
  <c r="DD24" i="21"/>
  <c r="DB36" i="21"/>
  <c r="DY24" i="21"/>
  <c r="CI24" i="21"/>
  <c r="BL36" i="21"/>
  <c r="BN36" i="21" s="1"/>
  <c r="BN24" i="21"/>
  <c r="DA36" i="21"/>
  <c r="DV36" i="21"/>
  <c r="CR33" i="21"/>
  <c r="DM33" i="21"/>
  <c r="CU36" i="21"/>
  <c r="DP36" i="21"/>
  <c r="CV36" i="21"/>
  <c r="CX24" i="21"/>
  <c r="DS24" i="21"/>
  <c r="CR24" i="21"/>
  <c r="CP36" i="21"/>
  <c r="DM24" i="21"/>
  <c r="AI35" i="16"/>
  <c r="AQ35" i="16"/>
  <c r="AU32" i="16"/>
  <c r="DO35" i="16"/>
  <c r="CB13" i="16"/>
  <c r="AU39" i="16"/>
  <c r="BF29" i="16"/>
  <c r="CB29" i="16"/>
  <c r="BE32" i="16"/>
  <c r="BF32" i="16" s="1"/>
  <c r="Y35" i="16"/>
  <c r="BV29" i="16"/>
  <c r="BT32" i="16"/>
  <c r="BV32" i="16" s="1"/>
  <c r="BF13" i="16"/>
  <c r="BE40" i="16"/>
  <c r="K35" i="16"/>
  <c r="CZ35" i="16"/>
  <c r="CS35" i="16"/>
  <c r="BI35" i="16"/>
  <c r="DL40" i="16"/>
  <c r="DZ32" i="16"/>
  <c r="BJ35" i="16"/>
  <c r="BU40" i="16"/>
  <c r="BT39" i="16"/>
  <c r="BU39" i="16" s="1"/>
  <c r="CK39" i="16"/>
  <c r="DY35" i="16"/>
  <c r="EV35" i="16" s="1"/>
  <c r="BP39" i="16"/>
  <c r="CU29" i="16"/>
  <c r="CU32" i="16" s="1"/>
  <c r="EG40" i="16"/>
  <c r="AJ32" i="16"/>
  <c r="AJ35" i="16" s="1"/>
  <c r="CC36" i="16"/>
  <c r="CD35" i="16"/>
  <c r="DE32" i="16"/>
  <c r="DD35" i="16"/>
  <c r="DE35" i="16" s="1"/>
  <c r="DF39" i="16"/>
  <c r="DE39" i="16"/>
  <c r="EA32" i="16"/>
  <c r="DJ39" i="16"/>
  <c r="CV13" i="16"/>
  <c r="CU40" i="16"/>
  <c r="CW40" i="16" s="1"/>
  <c r="DR13" i="16"/>
  <c r="CK32" i="16"/>
  <c r="V35" i="16"/>
  <c r="U36" i="16"/>
  <c r="AV36" i="16"/>
  <c r="BS35" i="16"/>
  <c r="AW35" i="16"/>
  <c r="AR35" i="16"/>
  <c r="BO32" i="16"/>
  <c r="BN35" i="16"/>
  <c r="BG29" i="16"/>
  <c r="AT35" i="16"/>
  <c r="AS36" i="16"/>
  <c r="AU35" i="16"/>
  <c r="CI36" i="16"/>
  <c r="CJ35" i="16"/>
  <c r="F36" i="16"/>
  <c r="W35" i="16"/>
  <c r="G35" i="16"/>
  <c r="CQ29" i="16"/>
  <c r="CP29" i="16"/>
  <c r="CO32" i="16"/>
  <c r="DL32" i="16" s="1"/>
  <c r="DS36" i="16"/>
  <c r="DY36" i="16" s="1"/>
  <c r="EA36" i="16" s="1"/>
  <c r="DT35" i="16"/>
  <c r="DU35" i="16"/>
  <c r="BC35" i="16"/>
  <c r="BB36" i="16"/>
  <c r="BD35" i="16"/>
  <c r="AZ39" i="16"/>
  <c r="BA39" i="16"/>
  <c r="CQ40" i="16"/>
  <c r="CO39" i="16"/>
  <c r="CP40" i="16"/>
  <c r="BW36" i="16"/>
  <c r="CT35" i="16"/>
  <c r="BX35" i="16"/>
  <c r="BY35" i="16"/>
  <c r="AE32" i="16"/>
  <c r="AD35" i="16"/>
  <c r="BA35" i="16" s="1"/>
  <c r="BL35" i="16"/>
  <c r="BM35" i="16"/>
  <c r="BK36" i="16"/>
  <c r="DH35" i="16"/>
  <c r="DI35" i="16"/>
  <c r="ED35" i="16"/>
  <c r="CG35" i="16"/>
  <c r="DC35" i="16"/>
  <c r="CF36" i="16"/>
  <c r="CH35" i="16"/>
  <c r="AB35" i="16"/>
  <c r="AX35" i="16"/>
  <c r="AA36" i="16"/>
  <c r="AC35" i="16"/>
  <c r="EM39" i="16"/>
  <c r="DQ39" i="16"/>
  <c r="ET36" i="16"/>
  <c r="FK36" i="16"/>
  <c r="EE39" i="16"/>
  <c r="EF39" i="16" s="1"/>
  <c r="E39" i="16"/>
  <c r="T39" i="16"/>
  <c r="T32" i="16"/>
  <c r="E32" i="16"/>
  <c r="D35" i="16"/>
  <c r="BZ32" i="16"/>
  <c r="CA29" i="16"/>
  <c r="BZ39" i="16"/>
  <c r="CA40" i="16"/>
  <c r="FB40" i="16"/>
  <c r="EF40" i="16"/>
  <c r="FH36" i="16"/>
  <c r="Q10" i="16"/>
  <c r="AL10" i="16"/>
  <c r="P13" i="16"/>
  <c r="AF13" i="16"/>
  <c r="M13" i="16"/>
  <c r="L40" i="16"/>
  <c r="L29" i="16"/>
  <c r="Q14" i="16"/>
  <c r="AL14" i="16"/>
  <c r="FB29" i="16"/>
  <c r="EF29" i="16"/>
  <c r="EE32" i="16"/>
  <c r="EG29" i="16"/>
  <c r="EM29" i="16"/>
  <c r="DP32" i="16"/>
  <c r="DQ29" i="16"/>
  <c r="DK32" i="16"/>
  <c r="DJ35" i="16"/>
  <c r="AK39" i="16"/>
  <c r="AY36" i="16"/>
  <c r="AZ35" i="16"/>
  <c r="EO36" i="16"/>
  <c r="Z32" i="16"/>
  <c r="I32" i="16"/>
  <c r="H35" i="16"/>
  <c r="Z39" i="16"/>
  <c r="I39" i="16"/>
  <c r="CR36" i="21" l="1"/>
  <c r="DM36" i="21"/>
  <c r="CI36" i="21"/>
  <c r="CX36" i="21"/>
  <c r="DS36" i="21"/>
  <c r="DD36" i="21"/>
  <c r="DY36" i="21"/>
  <c r="BU32" i="16"/>
  <c r="BE35" i="16"/>
  <c r="BF35" i="16" s="1"/>
  <c r="CB32" i="16"/>
  <c r="BT35" i="16"/>
  <c r="BV35" i="16" s="1"/>
  <c r="BG32" i="16"/>
  <c r="BE39" i="16"/>
  <c r="BF40" i="16"/>
  <c r="BG40" i="16"/>
  <c r="CB40" i="16"/>
  <c r="DR29" i="16"/>
  <c r="CW29" i="16"/>
  <c r="CV29" i="16"/>
  <c r="DZ35" i="16"/>
  <c r="DL39" i="16"/>
  <c r="BV39" i="16"/>
  <c r="DK39" i="16"/>
  <c r="EA35" i="16"/>
  <c r="DR40" i="16"/>
  <c r="CU39" i="16"/>
  <c r="CW39" i="16" s="1"/>
  <c r="CV40" i="16"/>
  <c r="EP36" i="16"/>
  <c r="CU35" i="16"/>
  <c r="CV32" i="16"/>
  <c r="AK32" i="16"/>
  <c r="DF35" i="16"/>
  <c r="BN36" i="16"/>
  <c r="BO35" i="16"/>
  <c r="FB39" i="16"/>
  <c r="BP35" i="16"/>
  <c r="CK35" i="16"/>
  <c r="EZ36" i="16"/>
  <c r="FW36" i="16" s="1"/>
  <c r="FQ36" i="16"/>
  <c r="EG39" i="16"/>
  <c r="CP39" i="16"/>
  <c r="CQ39" i="16"/>
  <c r="CO35" i="16"/>
  <c r="DL35" i="16" s="1"/>
  <c r="CQ32" i="16"/>
  <c r="CP32" i="16"/>
  <c r="AE35" i="16"/>
  <c r="AD36" i="16"/>
  <c r="D36" i="16"/>
  <c r="T35" i="16"/>
  <c r="E35" i="16"/>
  <c r="CA32" i="16"/>
  <c r="BZ35" i="16"/>
  <c r="CW32" i="16"/>
  <c r="CA39" i="16"/>
  <c r="CB39" i="16"/>
  <c r="L39" i="16"/>
  <c r="M40" i="16"/>
  <c r="AF40" i="16"/>
  <c r="M29" i="16"/>
  <c r="AF29" i="16"/>
  <c r="L32" i="16"/>
  <c r="P40" i="16"/>
  <c r="AL13" i="16"/>
  <c r="Q13" i="16"/>
  <c r="P29" i="16"/>
  <c r="DP35" i="16"/>
  <c r="EM32" i="16"/>
  <c r="DQ32" i="16"/>
  <c r="DR32" i="16"/>
  <c r="FB32" i="16"/>
  <c r="EF32" i="16"/>
  <c r="EG32" i="16"/>
  <c r="EE35" i="16"/>
  <c r="EV36" i="16"/>
  <c r="EU36" i="16"/>
  <c r="AK35" i="16"/>
  <c r="AJ36" i="16"/>
  <c r="DK35" i="16"/>
  <c r="BE36" i="16"/>
  <c r="Z35" i="16"/>
  <c r="I35" i="16"/>
  <c r="H36" i="16"/>
  <c r="BG35" i="16" l="1"/>
  <c r="CB35" i="16"/>
  <c r="FB36" i="16"/>
  <c r="BU35" i="16"/>
  <c r="BT36" i="16"/>
  <c r="BF39" i="16"/>
  <c r="BG39" i="16"/>
  <c r="FA36" i="16"/>
  <c r="CU36" i="16"/>
  <c r="CV35" i="16"/>
  <c r="CV39" i="16"/>
  <c r="DR39" i="16"/>
  <c r="CP35" i="16"/>
  <c r="CO36" i="16"/>
  <c r="CQ35" i="16"/>
  <c r="CA35" i="16"/>
  <c r="BZ36" i="16"/>
  <c r="CW35" i="16"/>
  <c r="AL40" i="16"/>
  <c r="Q40" i="16"/>
  <c r="P39" i="16"/>
  <c r="M39" i="16"/>
  <c r="AF39" i="16"/>
  <c r="Q29" i="16"/>
  <c r="AL29" i="16"/>
  <c r="P32" i="16"/>
  <c r="M32" i="16"/>
  <c r="AF32" i="16"/>
  <c r="L35" i="16"/>
  <c r="FB35" i="16"/>
  <c r="EG35" i="16"/>
  <c r="EF35" i="16"/>
  <c r="DR35" i="16"/>
  <c r="DQ35" i="16"/>
  <c r="EM35" i="16"/>
  <c r="Q32" i="16" l="1"/>
  <c r="AL32" i="16"/>
  <c r="P35" i="16"/>
  <c r="AF35" i="16"/>
  <c r="M35" i="16"/>
  <c r="L36" i="16"/>
  <c r="AL39" i="16"/>
  <c r="Q39" i="16"/>
  <c r="P36" i="16" l="1"/>
  <c r="Q35" i="16"/>
  <c r="AL35" i="16"/>
  <c r="CK7" i="17" l="1"/>
  <c r="CK6" i="17" l="1"/>
  <c r="CQ7" i="17"/>
  <c r="CC6" i="17" l="1"/>
  <c r="CD44" i="17" s="1"/>
  <c r="CE7" i="17"/>
  <c r="CD57" i="17" l="1"/>
  <c r="CD14" i="17"/>
  <c r="CD15" i="17"/>
  <c r="CD20" i="17"/>
  <c r="CD43" i="17"/>
  <c r="CD32" i="17"/>
  <c r="CD33" i="17"/>
  <c r="CD48" i="17"/>
  <c r="CD54" i="17"/>
  <c r="CD9" i="17"/>
  <c r="CD11" i="17"/>
  <c r="CD13" i="17"/>
  <c r="CD16" i="17"/>
  <c r="CD25" i="17"/>
  <c r="CD26" i="17"/>
  <c r="CD19" i="17"/>
  <c r="CD21" i="17"/>
  <c r="CD22" i="17"/>
  <c r="CD31" i="17"/>
  <c r="CD35" i="17"/>
  <c r="CD36" i="17"/>
  <c r="CD38" i="17"/>
  <c r="CD39" i="17"/>
  <c r="CD40" i="17"/>
  <c r="CD41" i="17"/>
  <c r="CD42" i="17"/>
  <c r="CD45" i="17"/>
  <c r="CD49" i="17"/>
  <c r="CD51" i="17"/>
  <c r="CD58" i="17"/>
  <c r="CD59" i="17"/>
  <c r="CD60" i="17"/>
  <c r="CD61" i="17"/>
  <c r="CD50" i="17"/>
  <c r="CD12" i="17"/>
  <c r="CD10" i="17"/>
  <c r="CD37" i="17"/>
  <c r="CD34" i="17"/>
  <c r="CD7" i="17"/>
  <c r="CD6" i="17"/>
  <c r="CQ6" i="17"/>
  <c r="CD8" i="17"/>
  <c r="CD18" i="17"/>
  <c r="CD28" i="17"/>
  <c r="CD55" i="17"/>
  <c r="CD17" i="17"/>
  <c r="CD56" i="17"/>
  <c r="CD46" i="17"/>
  <c r="CD29" i="17"/>
  <c r="CE6" i="17"/>
  <c r="CD47" i="17"/>
  <c r="CD30" i="17"/>
  <c r="CD24" i="17"/>
  <c r="FW8" i="16" l="1"/>
</calcChain>
</file>

<file path=xl/comments1.xml><?xml version="1.0" encoding="utf-8"?>
<comments xmlns="http://schemas.openxmlformats.org/spreadsheetml/2006/main">
  <authors>
    <author>Felipe Gaspar Oliveira</author>
  </authors>
  <commentList>
    <comment ref="K16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2 Camicado stores closed on 1Q17</t>
        </r>
      </text>
    </comment>
    <comment ref="K135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1 store closed on 1Q15</t>
        </r>
      </text>
    </comment>
    <comment ref="L135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1 store closed on 1Q15</t>
        </r>
      </text>
    </comment>
    <comment ref="B226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B229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B233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B240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B291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B296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L306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Camicado foi adquirida com 27 lojas </t>
        </r>
      </text>
    </comment>
    <comment ref="B307" authorId="0">
      <text>
        <r>
          <rPr>
            <sz val="9"/>
            <color indexed="81"/>
            <rFont val="Segoe UI"/>
            <family val="2"/>
          </rPr>
          <t>Blue Steel</t>
        </r>
      </text>
    </comment>
    <comment ref="E448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+6 = antes de 2011</t>
        </r>
      </text>
    </comment>
    <comment ref="E449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+19 = antes de 2011
- 1 = fechamento Aricanduva
Total -&gt; 18</t>
        </r>
      </text>
    </comment>
    <comment ref="E450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+2 = antes de 2011</t>
        </r>
      </text>
    </comment>
    <comment ref="E462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+1 = antes de 2011</t>
        </r>
      </text>
    </comment>
    <comment ref="E464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+1 = antes de 2011</t>
        </r>
      </text>
    </comment>
    <comment ref="E466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+1 = antes de 2011</t>
        </r>
      </text>
    </comment>
    <comment ref="E473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+3 = antes de 2011</t>
        </r>
      </text>
    </comment>
    <comment ref="E474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+3 = antes de 2011</t>
        </r>
      </text>
    </comment>
    <comment ref="E478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+3 = antes de 2011</t>
        </r>
      </text>
    </comment>
    <comment ref="E481" authorId="0">
      <text>
        <r>
          <rPr>
            <b/>
            <sz val="9"/>
            <color indexed="81"/>
            <rFont val="Segoe UI"/>
            <family val="2"/>
          </rPr>
          <t>Felipe Gaspar Oliveira:</t>
        </r>
        <r>
          <rPr>
            <sz val="9"/>
            <color indexed="81"/>
            <rFont val="Segoe UI"/>
            <family val="2"/>
          </rPr>
          <t xml:space="preserve">
+14 = antes de 2011</t>
        </r>
      </text>
    </comment>
  </commentList>
</comments>
</file>

<file path=xl/sharedStrings.xml><?xml version="1.0" encoding="utf-8"?>
<sst xmlns="http://schemas.openxmlformats.org/spreadsheetml/2006/main" count="9723" uniqueCount="1253">
  <si>
    <t>Vendas</t>
  </si>
  <si>
    <t>Outros Resultados Operacionais</t>
  </si>
  <si>
    <t>( = ) Gross Profit</t>
  </si>
  <si>
    <t>Check List</t>
  </si>
  <si>
    <t>1TQ05</t>
  </si>
  <si>
    <t>AV</t>
  </si>
  <si>
    <t>2TQ05</t>
  </si>
  <si>
    <t>3TQ05</t>
  </si>
  <si>
    <t>4TQ05</t>
  </si>
  <si>
    <t>1TQ06</t>
  </si>
  <si>
    <t>AH</t>
  </si>
  <si>
    <t>2TQ06</t>
  </si>
  <si>
    <t>3TQ06</t>
  </si>
  <si>
    <t>4TQ06</t>
  </si>
  <si>
    <t>1TQ07</t>
  </si>
  <si>
    <t>2TQ07</t>
  </si>
  <si>
    <t>Liabilities and Shareholder's Equity</t>
  </si>
  <si>
    <t>Ativo</t>
  </si>
  <si>
    <t>Total Assets</t>
  </si>
  <si>
    <t>Ativo Total</t>
  </si>
  <si>
    <t xml:space="preserve"> Cash &amp; Cash Equivalents</t>
  </si>
  <si>
    <t>Caixa e Equivalentes de Caixa</t>
  </si>
  <si>
    <t>Trade Accounts Receivable</t>
  </si>
  <si>
    <t>Contas a Receber de Clientes</t>
  </si>
  <si>
    <t>Inventories</t>
  </si>
  <si>
    <t>Estoques</t>
  </si>
  <si>
    <t xml:space="preserve">      Estoques</t>
  </si>
  <si>
    <t xml:space="preserve">      Importações em Andamento</t>
  </si>
  <si>
    <t>Recoverable Taxes</t>
  </si>
  <si>
    <t>Impostos a Recuperar</t>
  </si>
  <si>
    <t>Other Accounts Receivable</t>
  </si>
  <si>
    <t>Outras Contas a Receber</t>
  </si>
  <si>
    <t>Prepaid Expenses</t>
  </si>
  <si>
    <t>Despesas Antecipadas</t>
  </si>
  <si>
    <t>Judicial Deposits</t>
  </si>
  <si>
    <t>Depósitos Judiciais</t>
  </si>
  <si>
    <t>Tributos Diferidos</t>
  </si>
  <si>
    <t>Ativo não circulante mantido para venda</t>
  </si>
  <si>
    <t>Investments</t>
  </si>
  <si>
    <t>Investimentos</t>
  </si>
  <si>
    <t>Empréstimos e Financiamentos</t>
  </si>
  <si>
    <t>Suppliers</t>
  </si>
  <si>
    <t>Fornecedores</t>
  </si>
  <si>
    <t xml:space="preserve">      Fornecedores Comerciais</t>
  </si>
  <si>
    <t xml:space="preserve">      Antecipações de Pagamentos</t>
  </si>
  <si>
    <t xml:space="preserve">      Fornecedores Uso e Consumo</t>
  </si>
  <si>
    <t>Taxes and Contributions Payable</t>
  </si>
  <si>
    <t>Impostos e Contribuições a Recolher</t>
  </si>
  <si>
    <t>Accrued Salaries and Vacations Payable</t>
  </si>
  <si>
    <t>Salários e Férias a Pagar</t>
  </si>
  <si>
    <t>Other Accounts Payable</t>
  </si>
  <si>
    <t>Outras Obrigações</t>
  </si>
  <si>
    <t>Aluguéis a Pagar</t>
  </si>
  <si>
    <t>Obrigações Estatutárias</t>
  </si>
  <si>
    <t>Provisão para riscos cíveis e trabalhistas</t>
  </si>
  <si>
    <t>Débito com  Empresas Ligadas</t>
  </si>
  <si>
    <t>Shareholder's Equity</t>
  </si>
  <si>
    <t>Patrimônio Líquido</t>
  </si>
  <si>
    <t>Capital Social</t>
  </si>
  <si>
    <t>Capital Reserve</t>
  </si>
  <si>
    <t>Reservas de Capital</t>
  </si>
  <si>
    <t>Profit Reserve</t>
  </si>
  <si>
    <t>Reservas de Lucros</t>
  </si>
  <si>
    <t>Ajustes Avaliação Patrimonial</t>
  </si>
  <si>
    <t>DADOS OPERACIONAIS</t>
  </si>
  <si>
    <t>6M05</t>
  </si>
  <si>
    <t>9M05</t>
  </si>
  <si>
    <t>6M06</t>
  </si>
  <si>
    <t>9M06</t>
  </si>
  <si>
    <t>6M07</t>
  </si>
  <si>
    <t>9M07</t>
  </si>
  <si>
    <t>6M08</t>
  </si>
  <si>
    <t>9M08</t>
  </si>
  <si>
    <t>6M09</t>
  </si>
  <si>
    <t>9M09</t>
  </si>
  <si>
    <t>6M10</t>
  </si>
  <si>
    <t>9M10</t>
  </si>
  <si>
    <t>Crescimento Mesmas Lojas (Rec. Líq %)</t>
  </si>
  <si>
    <t>Número de Cartões no final do período (mm)</t>
  </si>
  <si>
    <t>Quantidade de cartões emitidos no período (mil)</t>
  </si>
  <si>
    <t>na</t>
  </si>
  <si>
    <t>Carteira EP (R$ MM)</t>
  </si>
  <si>
    <t>Carteira EP (Valor Presente - R$ MM)</t>
  </si>
  <si>
    <t>HISTÓRICO DO PAGAMENTO DE DIVIDENDOS</t>
  </si>
  <si>
    <t>Forma de Pagamento</t>
  </si>
  <si>
    <t>Data de Aprovação</t>
  </si>
  <si>
    <t>Data de Pagamento</t>
  </si>
  <si>
    <t>Total (R$)</t>
  </si>
  <si>
    <t>Yield</t>
  </si>
  <si>
    <t>Pay-Out</t>
  </si>
  <si>
    <t>Form of Payment</t>
  </si>
  <si>
    <t>Date of Approval</t>
  </si>
  <si>
    <t>Date of Payment</t>
  </si>
  <si>
    <t>Total 2010</t>
  </si>
  <si>
    <t>Total 2009</t>
  </si>
  <si>
    <t>Total 2008</t>
  </si>
  <si>
    <t>Total 2007</t>
  </si>
  <si>
    <t>Total 2006</t>
  </si>
  <si>
    <t>Total 2005</t>
  </si>
  <si>
    <t>Operating Expenses (Renner Card &amp; Financial Services)</t>
  </si>
  <si>
    <t>Total</t>
  </si>
  <si>
    <t>3TQ07</t>
  </si>
  <si>
    <t>4TQ07</t>
  </si>
  <si>
    <t>1TQ08</t>
  </si>
  <si>
    <t>2TQ08</t>
  </si>
  <si>
    <t>3TQ08</t>
  </si>
  <si>
    <t>4TQ08</t>
  </si>
  <si>
    <t>1TQ09</t>
  </si>
  <si>
    <t>2TQ09</t>
  </si>
  <si>
    <t>3TQ09</t>
  </si>
  <si>
    <t>4TQ09</t>
  </si>
  <si>
    <t>1TQ10</t>
  </si>
  <si>
    <t>2TQ10</t>
  </si>
  <si>
    <t>3TQ10</t>
  </si>
  <si>
    <t>Net Revenues from Merchandise Sales</t>
  </si>
  <si>
    <t>Receita Líquida das Vendas de Mercadorias</t>
  </si>
  <si>
    <t>4TQ10</t>
  </si>
  <si>
    <t>Lucros / Prejuízos Acumulados</t>
  </si>
  <si>
    <t>-</t>
  </si>
  <si>
    <t>Receita Operacional Líquida Total</t>
  </si>
  <si>
    <t>( = ) Lucro Bruto Total</t>
  </si>
  <si>
    <t>( = ) Gross Profit from Retailing Operation</t>
  </si>
  <si>
    <t>( = ) Lucro Bruto da Operação de Varejo</t>
  </si>
  <si>
    <t xml:space="preserve">    Selling</t>
  </si>
  <si>
    <t xml:space="preserve">    General and Administrative</t>
  </si>
  <si>
    <t xml:space="preserve">    Management Compensation</t>
  </si>
  <si>
    <t xml:space="preserve">    Taxes</t>
  </si>
  <si>
    <t>Tributárias</t>
  </si>
  <si>
    <t xml:space="preserve">    Stock Option Plan</t>
  </si>
  <si>
    <t>Plano de Opção de Compra de Ações</t>
  </si>
  <si>
    <t xml:space="preserve">    Losses on Receivables, Net      </t>
  </si>
  <si>
    <t>Perdas em Crédito, Líquidas</t>
  </si>
  <si>
    <t xml:space="preserve">    Financial Services Expenses </t>
  </si>
  <si>
    <t>Despesas Produtos / Serviços Financeiros</t>
  </si>
  <si>
    <t xml:space="preserve">    Depreciation and Amortization</t>
  </si>
  <si>
    <t>Depreciações e amortizações</t>
  </si>
  <si>
    <t xml:space="preserve">    Other Operating Income</t>
  </si>
  <si>
    <t>Resultado de Equivalência Patrimonial</t>
  </si>
  <si>
    <t xml:space="preserve">    Extraordinary Expenses</t>
  </si>
  <si>
    <t>Despesa Extraordinária</t>
  </si>
  <si>
    <t>( = ) Lucro Operacional após o Resultado Financeiro</t>
  </si>
  <si>
    <t xml:space="preserve"> Resultado da Venda ou Baixa de Ativos Fixos</t>
  </si>
  <si>
    <t>Income and Social Contribution Taxes</t>
  </si>
  <si>
    <t>Imposto de Renda e Contribuição Social</t>
  </si>
  <si>
    <t>Participações Estatutárias</t>
  </si>
  <si>
    <t xml:space="preserve">( = ) Net Income </t>
  </si>
  <si>
    <t>( = ) Lucro Líquido do Período</t>
  </si>
  <si>
    <t>Earnings per Share</t>
  </si>
  <si>
    <t xml:space="preserve">Passivo Total </t>
  </si>
  <si>
    <t>Assets</t>
  </si>
  <si>
    <t>Long Term Assets Mantained for Sale</t>
  </si>
  <si>
    <t>Commercial Suppliers</t>
  </si>
  <si>
    <t>Antecipation of Payments</t>
  </si>
  <si>
    <t>Suppliers of Material for Consumption</t>
  </si>
  <si>
    <t>Reserve for Civil and Labor Risks</t>
  </si>
  <si>
    <t>Provisão para Riscos Tributários e Cíveis</t>
  </si>
  <si>
    <t>( - ) Custos das Vendas e Serviços</t>
  </si>
  <si>
    <t>Statutory Participation</t>
  </si>
  <si>
    <t xml:space="preserve">    Financial Result, Net</t>
  </si>
  <si>
    <t>Financiamentos - Operações Serviços Financeiros</t>
  </si>
  <si>
    <t>Financiamentos - Operações Serviços Financeiros FIDC</t>
  </si>
  <si>
    <t>Passivo e Patrimônio Líquido</t>
  </si>
  <si>
    <t xml:space="preserve">( - ) Costs of Sales and Services </t>
  </si>
  <si>
    <t>Resultado Financeiro, Líquido</t>
  </si>
  <si>
    <t>( = ) Operating Income after Financial Result</t>
  </si>
  <si>
    <t>Custo das Mercadorias Vendidas</t>
  </si>
  <si>
    <t>Custos Serviços Financeiros</t>
  </si>
  <si>
    <t xml:space="preserve">Property and Equipment </t>
  </si>
  <si>
    <t>Intangible</t>
  </si>
  <si>
    <t>Imobilizado</t>
  </si>
  <si>
    <t>Intangível</t>
  </si>
  <si>
    <t>DIVIDEND PAYMENT HISTORY</t>
  </si>
  <si>
    <t>Costs of Goods Sold</t>
  </si>
  <si>
    <t>Costs of Financial Services</t>
  </si>
  <si>
    <t>Resultados não-recorrentes</t>
  </si>
  <si>
    <t>Receita Líquida de Produtos / Serviços Financeiros</t>
  </si>
  <si>
    <t>Circulante</t>
  </si>
  <si>
    <t>Noncurrent</t>
  </si>
  <si>
    <t>Não Circulante</t>
  </si>
  <si>
    <t xml:space="preserve">     Inventories </t>
  </si>
  <si>
    <t xml:space="preserve">     Imports in Transit</t>
  </si>
  <si>
    <t>Capital</t>
  </si>
  <si>
    <t>APR. 22, 2010</t>
  </si>
  <si>
    <t>DEC. 16, 2010</t>
  </si>
  <si>
    <t>DEC. 17, 2009</t>
  </si>
  <si>
    <t>APR. 15, 2009</t>
  </si>
  <si>
    <t>DEC. 16, 2008</t>
  </si>
  <si>
    <t>MAR. 31, 2008</t>
  </si>
  <si>
    <t>DEC. 27, 2007</t>
  </si>
  <si>
    <t>APR. 2, 2007</t>
  </si>
  <si>
    <t>DEC. 27, 2006</t>
  </si>
  <si>
    <t>JUL. 27, 2006</t>
  </si>
  <si>
    <t>MAR.21, 2006</t>
  </si>
  <si>
    <t>DEC. 28, 2005</t>
  </si>
  <si>
    <t>NOV.16, 2005</t>
  </si>
  <si>
    <t>APR. 30, 2010</t>
  </si>
  <si>
    <t>APR. 24, 2009</t>
  </si>
  <si>
    <t>APR. 10, 2008</t>
  </si>
  <si>
    <t>JAN.08, 2008</t>
  </si>
  <si>
    <t xml:space="preserve">APR.13, 2007 </t>
  </si>
  <si>
    <t>JAN.08, 2007</t>
  </si>
  <si>
    <t>AUG. 08, 2006</t>
  </si>
  <si>
    <t>MAR. 30, 2006</t>
  </si>
  <si>
    <t>JAN.09, 2006</t>
  </si>
  <si>
    <t>NOV. 28, 2005</t>
  </si>
  <si>
    <t>Interest-bearing credit sales - 0+8 (%)</t>
  </si>
  <si>
    <t>Interest-free credit sales - 0+5 (%)</t>
  </si>
  <si>
    <t>Participação do Cartão Renner (%)</t>
  </si>
  <si>
    <t>Participação Vendas sem Encargos - 0+5 (%)</t>
  </si>
  <si>
    <t>Participação Vendas com Encargos - 0+8 (%)</t>
  </si>
  <si>
    <t>Outros Cartões de Crédito (%)</t>
  </si>
  <si>
    <t>Other Credit Cards  (%)</t>
  </si>
  <si>
    <t>Cash Payments  (%)</t>
  </si>
  <si>
    <t>Pagamentos à Vista  (%)</t>
  </si>
  <si>
    <t>Personal Loan Portfolio (R$ MM)</t>
  </si>
  <si>
    <t>Personal Loan Portfolio at Present Value (R$ MM)</t>
  </si>
  <si>
    <t>Intercompanies Debit</t>
  </si>
  <si>
    <t>Net Revenues from Financial Products/Services</t>
  </si>
  <si>
    <t>( - ) Operating Expenses</t>
  </si>
  <si>
    <t>( - ) Despesas Operacionais</t>
  </si>
  <si>
    <r>
      <t>DEMONSTRATIVO DE RESULTADOS</t>
    </r>
    <r>
      <rPr>
        <b/>
        <sz val="8"/>
        <color indexed="9"/>
        <rFont val="Century Gothic"/>
        <family val="2"/>
      </rPr>
      <t xml:space="preserve"> (R$ mil)</t>
    </r>
  </si>
  <si>
    <t>Non-recurring Results</t>
  </si>
  <si>
    <t>Quantidade de ações ao final do exercício (milhares)</t>
  </si>
  <si>
    <t>( = ) Lucro Antes do Imposto de Renda, CSLL e Part.Estatutárias</t>
  </si>
  <si>
    <t>( = ) Income Before Income, Soc. Cont. Taxes and Statutory Participation</t>
  </si>
  <si>
    <t xml:space="preserve">Result on Sales or Write-off of Fixed Assets </t>
  </si>
  <si>
    <t>Despesas Oper. (Cartão Renner e Serv. Financ.)</t>
  </si>
  <si>
    <t>Credit Losses, Net of Recoveries</t>
  </si>
  <si>
    <t>Receitas, Líquidas do Funding e Impostos</t>
  </si>
  <si>
    <r>
      <t>RESULTADO DE SERVIÇOS FINANCEIROS</t>
    </r>
    <r>
      <rPr>
        <b/>
        <sz val="8"/>
        <color indexed="9"/>
        <rFont val="Century Gothic"/>
        <family val="2"/>
      </rPr>
      <t xml:space="preserve"> (R$ mil)</t>
    </r>
  </si>
  <si>
    <t>Perdas em Créditos, Líquidas das Recuperações</t>
  </si>
  <si>
    <t xml:space="preserve">    Employee Profit Sharing</t>
  </si>
  <si>
    <t>Participação dos Empregados</t>
  </si>
  <si>
    <t>Total 2011</t>
  </si>
  <si>
    <t>1TQ11</t>
  </si>
  <si>
    <t>MAR. 14, 2011</t>
  </si>
  <si>
    <t>APR. 20, 2011</t>
  </si>
  <si>
    <t xml:space="preserve">    Equity Pick-ups</t>
  </si>
  <si>
    <t>Gerais e Administrativas</t>
  </si>
  <si>
    <t>Remuneração dos Administradores</t>
  </si>
  <si>
    <t>Dec.09</t>
  </si>
  <si>
    <t>Dec.10</t>
  </si>
  <si>
    <t>Dec.08</t>
  </si>
  <si>
    <t>Dec.07</t>
  </si>
  <si>
    <t>Mar.11</t>
  </si>
  <si>
    <t>Mar.05</t>
  </si>
  <si>
    <t>Jun.05</t>
  </si>
  <si>
    <t>Sep.05</t>
  </si>
  <si>
    <t>Dec.05</t>
  </si>
  <si>
    <t>Mar.06</t>
  </si>
  <si>
    <t>Jun.06</t>
  </si>
  <si>
    <t>Sep.06</t>
  </si>
  <si>
    <t>Dec.06</t>
  </si>
  <si>
    <t>Mar.07</t>
  </si>
  <si>
    <t>Jun.07</t>
  </si>
  <si>
    <t>Sep.07</t>
  </si>
  <si>
    <t>Jun.08</t>
  </si>
  <si>
    <t>Sep.08</t>
  </si>
  <si>
    <t>Mar.09</t>
  </si>
  <si>
    <t>Jun.09</t>
  </si>
  <si>
    <t>Sep.09</t>
  </si>
  <si>
    <t>Mar.10</t>
  </si>
  <si>
    <t>Jun.10</t>
  </si>
  <si>
    <t>Sep.10</t>
  </si>
  <si>
    <t>Mar.08</t>
  </si>
  <si>
    <t>To fall due from 1 to 30 days</t>
  </si>
  <si>
    <t>To fall due from 31 to 60 days</t>
  </si>
  <si>
    <t>To fall due from 61 to 90 days</t>
  </si>
  <si>
    <t>To fall due from 91 to 120 days</t>
  </si>
  <si>
    <t>To fall due from 121 to 150 days</t>
  </si>
  <si>
    <t>To fall due from 151 to 180 days</t>
  </si>
  <si>
    <t>To fall due over 180 days</t>
  </si>
  <si>
    <t>2TQ11</t>
  </si>
  <si>
    <t>6M11</t>
  </si>
  <si>
    <t>Number of Cards Issued (thousand)</t>
  </si>
  <si>
    <t>Jun.11</t>
  </si>
  <si>
    <t>Lucro líquido por ação - R$</t>
  </si>
  <si>
    <t>JUN. 26, 2011</t>
  </si>
  <si>
    <t>Dividend per Share (R$)</t>
  </si>
  <si>
    <t>Set.10</t>
  </si>
  <si>
    <t>Set.09</t>
  </si>
  <si>
    <t>Set.08</t>
  </si>
  <si>
    <t>Set.07</t>
  </si>
  <si>
    <t>Set.06</t>
  </si>
  <si>
    <t>Set.05</t>
  </si>
  <si>
    <t>BALANÇO PATRIMONIAL CONSOLIDADO (R$ mil)</t>
  </si>
  <si>
    <t>Renner Card Average Ticket (R$)</t>
  </si>
  <si>
    <t>Company's Average Ticket (R$)</t>
  </si>
  <si>
    <t>Ticket Médio da Companhia (R$)</t>
  </si>
  <si>
    <t>Total Liabilities and Shareholder's Equity</t>
  </si>
  <si>
    <t>Rentals Payable</t>
  </si>
  <si>
    <t xml:space="preserve">Current </t>
  </si>
  <si>
    <t xml:space="preserve">Noncurrent </t>
  </si>
  <si>
    <t>Reserve for Tax and Civil Risks</t>
  </si>
  <si>
    <t xml:space="preserve"> Liabilities Under Bylaws</t>
  </si>
  <si>
    <t xml:space="preserve">Carrying Value Adjustmens </t>
  </si>
  <si>
    <t>Retained Earnings/ Accumulated Deficit</t>
  </si>
  <si>
    <t xml:space="preserve"> BALANCE SHEET (R$ ,000) - CONSOLIDATED</t>
  </si>
  <si>
    <t xml:space="preserve">FINANCIAL STATEMENT (R$ ,000) - CONSOLIDATED </t>
  </si>
  <si>
    <t>Revenues, Net from Funding and Taxes</t>
  </si>
  <si>
    <t>Net Revenues from Merchandise Sales (Consolidated)</t>
  </si>
  <si>
    <t>Receita Líquida das Vendas de Mercadorias (Consolidado)</t>
  </si>
  <si>
    <t>Sep.11</t>
  </si>
  <si>
    <t>3TQ11</t>
  </si>
  <si>
    <t>9M11</t>
  </si>
  <si>
    <t>Dec.11</t>
  </si>
  <si>
    <t>4T11</t>
  </si>
  <si>
    <t>4TQ11</t>
  </si>
  <si>
    <t>SEP. 23, 2011</t>
  </si>
  <si>
    <t>Imports Financing</t>
  </si>
  <si>
    <t>DEC. 19, 2011</t>
  </si>
  <si>
    <t>Financiamentos - importações</t>
  </si>
  <si>
    <t>1TQ12</t>
  </si>
  <si>
    <t>1QT12</t>
  </si>
  <si>
    <t>Mar.12</t>
  </si>
  <si>
    <t>Total 2012</t>
  </si>
  <si>
    <t>MAR. 14, 2012</t>
  </si>
  <si>
    <t>ABR.27.2012</t>
  </si>
  <si>
    <t>Jun.12</t>
  </si>
  <si>
    <t>2TQ12</t>
  </si>
  <si>
    <t>6M12</t>
  </si>
  <si>
    <t>JUN. 19, 2012</t>
  </si>
  <si>
    <t>SEP. 19, 2012</t>
  </si>
  <si>
    <t>Set.12</t>
  </si>
  <si>
    <t>Financiamento Arrendamento Mercantil</t>
  </si>
  <si>
    <t>3TQ12</t>
  </si>
  <si>
    <t>9M12</t>
  </si>
  <si>
    <t>DEZ. 19, 2012</t>
  </si>
  <si>
    <t>4TQ12</t>
  </si>
  <si>
    <t>( = ) Adjusted EBITDA from Retailing Operation</t>
  </si>
  <si>
    <t>( = ) Adjusted total EBITDA</t>
  </si>
  <si>
    <t>( = ) EBITDA Ajustado da Operação de Varejo</t>
  </si>
  <si>
    <t xml:space="preserve">( = ) EBITDA Ajustado Total </t>
  </si>
  <si>
    <t>OPERATING DATA</t>
  </si>
  <si>
    <t>Mar.13</t>
  </si>
  <si>
    <t>Total 2013</t>
  </si>
  <si>
    <t>1TQ13</t>
  </si>
  <si>
    <t>ABR.26.2013</t>
  </si>
  <si>
    <t>MAR. 15, 2013</t>
  </si>
  <si>
    <t>APR. 18, 2013</t>
  </si>
  <si>
    <t>APR. 20, 2012</t>
  </si>
  <si>
    <t>APR. 11, 2011</t>
  </si>
  <si>
    <t>Dec.12</t>
  </si>
  <si>
    <t>JUN. 19, 2013</t>
  </si>
  <si>
    <t>2TQ13</t>
  </si>
  <si>
    <t>6M13</t>
  </si>
  <si>
    <t>Jun.13</t>
  </si>
  <si>
    <t>Set.13</t>
  </si>
  <si>
    <t>3TQ13</t>
  </si>
  <si>
    <t>9M13</t>
  </si>
  <si>
    <t>Sep.13</t>
  </si>
  <si>
    <t>SEP. 18, 2013</t>
  </si>
  <si>
    <t>Dec.13</t>
  </si>
  <si>
    <t>4TQ13</t>
  </si>
  <si>
    <t>DEC. 18, 2013</t>
  </si>
  <si>
    <t>*Includes Camicado since 2013</t>
  </si>
  <si>
    <t>1TQ14</t>
  </si>
  <si>
    <t>Mar.14</t>
  </si>
  <si>
    <t>Number of Renner Stores</t>
  </si>
  <si>
    <t>MAR. 18, 2014</t>
  </si>
  <si>
    <t>Total 2014</t>
  </si>
  <si>
    <t>APR. 17, 2014</t>
  </si>
  <si>
    <t>APR.28.2014</t>
  </si>
  <si>
    <t>Obligations with Card Administrators</t>
  </si>
  <si>
    <t>Financing Lease</t>
  </si>
  <si>
    <t>2TQ14</t>
  </si>
  <si>
    <t>6M14</t>
  </si>
  <si>
    <t>Jun.14</t>
  </si>
  <si>
    <t>JUN. 17, 2014</t>
  </si>
  <si>
    <t>3TQ14</t>
  </si>
  <si>
    <t>9M14</t>
  </si>
  <si>
    <t>Set.14</t>
  </si>
  <si>
    <t>SEP. 17, 2014</t>
  </si>
  <si>
    <t xml:space="preserve"> -</t>
  </si>
  <si>
    <t>Loans, Financing and Debentures</t>
  </si>
  <si>
    <t>4TQ14</t>
  </si>
  <si>
    <t>DEC, 17, 2014</t>
  </si>
  <si>
    <t>Dec.14</t>
  </si>
  <si>
    <t>Net Operating Revenues</t>
  </si>
  <si>
    <t>Number of Camicado Stores</t>
  </si>
  <si>
    <t>1TQ15</t>
  </si>
  <si>
    <t>Mar.15</t>
  </si>
  <si>
    <t>Derivatives</t>
  </si>
  <si>
    <t>Private Label</t>
  </si>
  <si>
    <t>Co-branded Card</t>
  </si>
  <si>
    <t>Personal Loans and Other Financial Services</t>
  </si>
  <si>
    <t>MAR. 18, 2015</t>
  </si>
  <si>
    <t>* Includes Blue Steel stores from 1TQ11 to 3TQ13</t>
  </si>
  <si>
    <t>APR.24.2015</t>
  </si>
  <si>
    <t>JUN. 18, 2015</t>
  </si>
  <si>
    <t>2TQ15</t>
  </si>
  <si>
    <t>6M15</t>
  </si>
  <si>
    <t>Jun.15</t>
  </si>
  <si>
    <t>Derivativos</t>
  </si>
  <si>
    <t>Obrigações com Administradora de Cartões</t>
  </si>
  <si>
    <t>Cartão Private Label Renner</t>
  </si>
  <si>
    <t>Número de Lojas Renner</t>
  </si>
  <si>
    <t>Número de Lojas Camicado</t>
  </si>
  <si>
    <t>Número de Lojas Youcom</t>
  </si>
  <si>
    <t>Área de Vendas Renner (mil m2)</t>
  </si>
  <si>
    <t>Área de Vendas Camicado (mil m2)</t>
  </si>
  <si>
    <t>Área de Vendas Youcom (mil m2)</t>
  </si>
  <si>
    <t>A Vencer</t>
  </si>
  <si>
    <t>A Vencer de 1 a 30 dias</t>
  </si>
  <si>
    <t>A Vencer de 31 a 60 dias</t>
  </si>
  <si>
    <t>A Vencer de 61 a 90 dias</t>
  </si>
  <si>
    <t>A Vencer de 91 a 120 dias</t>
  </si>
  <si>
    <t>A Vencer de 121 a 150 dias</t>
  </si>
  <si>
    <t>A Vencer de 151 a 180 dias</t>
  </si>
  <si>
    <t>A Vencer acima de 180 dias</t>
  </si>
  <si>
    <t>Vencidos de 1 a 30 dias</t>
  </si>
  <si>
    <t xml:space="preserve">    Vencidos de 31 a 60 dias</t>
  </si>
  <si>
    <t xml:space="preserve">    Vencidos de 61 a 90 dias</t>
  </si>
  <si>
    <t xml:space="preserve">    Vencidos de 91 a 180 dias</t>
  </si>
  <si>
    <t>AVP (Ajuste a Valor Presente)</t>
  </si>
  <si>
    <t>Provisão para perdas em Recebíveis - Varejo</t>
  </si>
  <si>
    <t>Number of Youcom Stores</t>
  </si>
  <si>
    <t>Ticket Médio Cartão Renner (R$)</t>
  </si>
  <si>
    <t>Financing - Financial Products Operations</t>
  </si>
  <si>
    <t xml:space="preserve">Financing - Financial Products Operations </t>
  </si>
  <si>
    <t>3TQ15</t>
  </si>
  <si>
    <t>9M15</t>
  </si>
  <si>
    <t>Set.15</t>
  </si>
  <si>
    <t>4TQ15</t>
  </si>
  <si>
    <t>Dec.15</t>
  </si>
  <si>
    <t>Total 2015</t>
  </si>
  <si>
    <t>SEP. 23, 2015</t>
  </si>
  <si>
    <t>DEC. 17, 2015</t>
  </si>
  <si>
    <t>Sep.15</t>
  </si>
  <si>
    <t>Sep.14</t>
  </si>
  <si>
    <t>Private Label Portfolio (R$ MM)</t>
  </si>
  <si>
    <t>Co-branded Card Portfolio (R$ MM)</t>
  </si>
  <si>
    <t>Carteira Meu Cartão (R$ MM)</t>
  </si>
  <si>
    <t>Carteira Cartão Renner (R$ MM)</t>
  </si>
  <si>
    <t>Tamanho Médio de Loja Renner (mil m2)</t>
  </si>
  <si>
    <t>Tamanho Médio de Loja Camicado (mil m2)</t>
  </si>
  <si>
    <t>Tamanho Médio de Loja Youcom (mil m2)</t>
  </si>
  <si>
    <t xml:space="preserve">Percentual de Vencidos sobre a Carteira </t>
  </si>
  <si>
    <t>Perdas, Líquidas das Recuperações sobre a Carteira</t>
  </si>
  <si>
    <t>Carteira (R$ mil)</t>
  </si>
  <si>
    <t>Selling Area of Camicado (thousand m2)</t>
  </si>
  <si>
    <t>Selling Area of Youcom (thousand m2)</t>
  </si>
  <si>
    <t>RENNER</t>
  </si>
  <si>
    <t>CAMICADO</t>
  </si>
  <si>
    <t>YOUCOM</t>
  </si>
  <si>
    <t>Selling Area of Renner Stores (thousand m2)</t>
  </si>
  <si>
    <t>Number of Stores (Renner + Camicado + Youcom)</t>
  </si>
  <si>
    <t>Número de Lojas (Renner + Camicado + Youcom)</t>
  </si>
  <si>
    <t>Receita Líquida Renner (mil)</t>
  </si>
  <si>
    <t>Net Revenue Growth of Renner Stores (%)</t>
  </si>
  <si>
    <t>Crescimento da Receita Líquida da Renner (%)</t>
  </si>
  <si>
    <t>Gross Margin of Renner Stores (%)</t>
  </si>
  <si>
    <t>Margem Bruta da Renner (%)</t>
  </si>
  <si>
    <t>Net Revenue Growth of Camicado (%)</t>
  </si>
  <si>
    <t>Gross Margin of Camicado (%)</t>
  </si>
  <si>
    <t>Receita Líquida Camicado (mil)</t>
  </si>
  <si>
    <t>Crescimento da Receita Líquida da Camicado (%)</t>
  </si>
  <si>
    <t>Margem Bruta da Camicado (%)</t>
  </si>
  <si>
    <t>Receita Líquida Youcom (mil)</t>
  </si>
  <si>
    <t>Crescimento da Receita Líquida da Youcom (%)</t>
  </si>
  <si>
    <t>Margem Bruta da Youcom (%)</t>
  </si>
  <si>
    <t>Net Revenue Growth of Youcom (%)</t>
  </si>
  <si>
    <t>Gross Margin of Youcom (%)</t>
  </si>
  <si>
    <t>PORTFOLIO (R$ ,000)</t>
  </si>
  <si>
    <t>CREDIT LOSSES OVER THE PORTFOLIO, NET OF RECOVERIES</t>
  </si>
  <si>
    <t>Novas lojas</t>
  </si>
  <si>
    <t>Remodelação de instalações</t>
  </si>
  <si>
    <t>Sistemas e equipamentos de tecnologia</t>
  </si>
  <si>
    <t>Centro de Distribuição</t>
  </si>
  <si>
    <t>New Stores</t>
  </si>
  <si>
    <t>Remodelling of Installations</t>
  </si>
  <si>
    <t>IT Equipament &amp; Systems</t>
  </si>
  <si>
    <t>Distribution Center</t>
  </si>
  <si>
    <t>Others Investments</t>
  </si>
  <si>
    <t>Outros Investimentos</t>
  </si>
  <si>
    <t>CAPEX (Investments) (R$ MM)</t>
  </si>
  <si>
    <t>CAPEX (Investimentos)  (R$ MM)</t>
  </si>
  <si>
    <t>Renner Card Penetration (Priv. Label + Co-B.) (%)</t>
  </si>
  <si>
    <t>Treasury Shares</t>
  </si>
  <si>
    <t>Ações em Tesouraria</t>
  </si>
  <si>
    <t>APR. 16, 2015</t>
  </si>
  <si>
    <t>Number of Cards at the End of Period (MM)</t>
  </si>
  <si>
    <r>
      <t>RESULT FROM FINANCIAL PRODUCTS BREAKDOWN</t>
    </r>
    <r>
      <rPr>
        <b/>
        <sz val="8"/>
        <color indexed="9"/>
        <rFont val="Century Gothic"/>
        <family val="2"/>
      </rPr>
      <t xml:space="preserve"> (R$ ,000)</t>
    </r>
  </si>
  <si>
    <t>1TQ16</t>
  </si>
  <si>
    <t>Mar.16</t>
  </si>
  <si>
    <t>Total 2016</t>
  </si>
  <si>
    <t>Região</t>
  </si>
  <si>
    <t>Estado</t>
  </si>
  <si>
    <t>Renner</t>
  </si>
  <si>
    <t>RS</t>
  </si>
  <si>
    <t>SP</t>
  </si>
  <si>
    <t>MT</t>
  </si>
  <si>
    <t>BA</t>
  </si>
  <si>
    <t>PE</t>
  </si>
  <si>
    <t>RJ</t>
  </si>
  <si>
    <t>GO</t>
  </si>
  <si>
    <t>Rio Grande</t>
  </si>
  <si>
    <t>São Paulo</t>
  </si>
  <si>
    <t>Lorena</t>
  </si>
  <si>
    <t>Várzea Grande</t>
  </si>
  <si>
    <t>Camaçari</t>
  </si>
  <si>
    <t>Recife</t>
  </si>
  <si>
    <t>Guaratinguetá</t>
  </si>
  <si>
    <t>Angra dos Reis</t>
  </si>
  <si>
    <t>Valparaíso</t>
  </si>
  <si>
    <t>Barretos</t>
  </si>
  <si>
    <t>Uruguaiana</t>
  </si>
  <si>
    <t>Partage Shopping Rio Grande</t>
  </si>
  <si>
    <t>Loja Av. Ibirapuera</t>
  </si>
  <si>
    <t>Eco Valle Shopping</t>
  </si>
  <si>
    <t xml:space="preserve">Várzea Grande Shopping </t>
  </si>
  <si>
    <t>Boulevard Shopping Camaçari</t>
  </si>
  <si>
    <t>Tacaruna Shopping</t>
  </si>
  <si>
    <t>Buriti Shopping Guará</t>
  </si>
  <si>
    <t>Shopping Piratas Mall</t>
  </si>
  <si>
    <t>Shopping Sul</t>
  </si>
  <si>
    <t>North Shopping Barretos</t>
  </si>
  <si>
    <t>Loja de Uruguaiana</t>
  </si>
  <si>
    <t>Camicado</t>
  </si>
  <si>
    <t>Youcom</t>
  </si>
  <si>
    <t>Rio de Janeiro</t>
  </si>
  <si>
    <t>Guarulhos</t>
  </si>
  <si>
    <t>Jaraguá do Sul</t>
  </si>
  <si>
    <t>Porto Alegre</t>
  </si>
  <si>
    <t>Tatuapé</t>
  </si>
  <si>
    <t>Santa Bárbara D'Oeste</t>
  </si>
  <si>
    <t>São José do Rio Preto</t>
  </si>
  <si>
    <t>Palhoça</t>
  </si>
  <si>
    <t>Araraquara</t>
  </si>
  <si>
    <t>Fortaleza</t>
  </si>
  <si>
    <t>Uberaba</t>
  </si>
  <si>
    <t>Belém</t>
  </si>
  <si>
    <t>Ipatinga</t>
  </si>
  <si>
    <t>Teresina</t>
  </si>
  <si>
    <t>Fotaleza</t>
  </si>
  <si>
    <t>Niterói</t>
  </si>
  <si>
    <t>Cuiabá</t>
  </si>
  <si>
    <t>Salvador</t>
  </si>
  <si>
    <t>Novo Hamburgo</t>
  </si>
  <si>
    <t>Santo André</t>
  </si>
  <si>
    <t>Balneário Camboriú</t>
  </si>
  <si>
    <t>São José</t>
  </si>
  <si>
    <t>São Bernardo do Campo</t>
  </si>
  <si>
    <t>São José dos Campos</t>
  </si>
  <si>
    <t>Taboão da Serra</t>
  </si>
  <si>
    <t xml:space="preserve">Jundiaí </t>
  </si>
  <si>
    <t>Joinville</t>
  </si>
  <si>
    <t>Serra</t>
  </si>
  <si>
    <t>Betim</t>
  </si>
  <si>
    <t>Mossoró</t>
  </si>
  <si>
    <t xml:space="preserve">São José do Rio Preto </t>
  </si>
  <si>
    <t xml:space="preserve">Rio de Janeiro </t>
  </si>
  <si>
    <t>Criacica</t>
  </si>
  <si>
    <t xml:space="preserve">São Luis </t>
  </si>
  <si>
    <t>Botucatu</t>
  </si>
  <si>
    <t>Florianópolis</t>
  </si>
  <si>
    <t>Mogi das Cruzes</t>
  </si>
  <si>
    <t>São Carlos</t>
  </si>
  <si>
    <t>Vila Velha</t>
  </si>
  <si>
    <t>Lajeado</t>
  </si>
  <si>
    <t>Itajaí</t>
  </si>
  <si>
    <t>Rio Claro</t>
  </si>
  <si>
    <t>Belo Horizonte</t>
  </si>
  <si>
    <t>Araçatuba</t>
  </si>
  <si>
    <t>Lages</t>
  </si>
  <si>
    <t>Rio Verde</t>
  </si>
  <si>
    <t>Boa Vista</t>
  </si>
  <si>
    <t>Manaus</t>
  </si>
  <si>
    <t>Rio Janeiro</t>
  </si>
  <si>
    <t>João Pessoa</t>
  </si>
  <si>
    <t>Arapiraca</t>
  </si>
  <si>
    <t xml:space="preserve">Contagem </t>
  </si>
  <si>
    <t xml:space="preserve">São Paulo </t>
  </si>
  <si>
    <t>Goiânia</t>
  </si>
  <si>
    <t>Campo Grande</t>
  </si>
  <si>
    <t>Brasília</t>
  </si>
  <si>
    <t>Ribeirão Preto</t>
  </si>
  <si>
    <t>Caxias do Sul</t>
  </si>
  <si>
    <t>Pelotas</t>
  </si>
  <si>
    <t>Pouso Alegre</t>
  </si>
  <si>
    <t>Londrina</t>
  </si>
  <si>
    <t>Maraba</t>
  </si>
  <si>
    <t>Presidente Prudente</t>
  </si>
  <si>
    <t>Macapá</t>
  </si>
  <si>
    <t>Sorocaba</t>
  </si>
  <si>
    <t>Maceió</t>
  </si>
  <si>
    <t>Gravataí</t>
  </si>
  <si>
    <t>Contagem</t>
  </si>
  <si>
    <t>Natal</t>
  </si>
  <si>
    <t>Pindamonhangaba</t>
  </si>
  <si>
    <t>Santos</t>
  </si>
  <si>
    <t>Iguatemi Esplanada</t>
  </si>
  <si>
    <t>Shopping Ribeirão</t>
  </si>
  <si>
    <t xml:space="preserve">Palladium Shopping Center </t>
  </si>
  <si>
    <t>Campinas</t>
  </si>
  <si>
    <t>Barueri</t>
  </si>
  <si>
    <t>Votorantin</t>
  </si>
  <si>
    <t>Itaboraí Plaza</t>
  </si>
  <si>
    <t>Parque Shopping Maia</t>
  </si>
  <si>
    <t>Jaraguá do Sul Park Shopping</t>
  </si>
  <si>
    <t>Rua Padre Chagas</t>
  </si>
  <si>
    <t xml:space="preserve">Shopping Jardim Guadalupe </t>
  </si>
  <si>
    <t>Via Vale Garden Shopping</t>
  </si>
  <si>
    <t>Tivoli Shopping Center</t>
  </si>
  <si>
    <t>Carioca Shopping</t>
  </si>
  <si>
    <t xml:space="preserve"> Plaza Shopping Avenida</t>
  </si>
  <si>
    <t>Shopping Via Catarina</t>
  </si>
  <si>
    <t>Shopping Jaraguá</t>
  </si>
  <si>
    <t>Rua Barão do Rio Branco</t>
  </si>
  <si>
    <t>Praça Uberaba Shopping Center</t>
  </si>
  <si>
    <t>Shopping Bosque Grão Pará</t>
  </si>
  <si>
    <t>Shopping Vale do Aço</t>
  </si>
  <si>
    <t>Shopping Rio Poty</t>
  </si>
  <si>
    <t>Shopping Iguatemi Fortaleza</t>
  </si>
  <si>
    <t>Plaza Shopping</t>
  </si>
  <si>
    <t>Shopping Américas</t>
  </si>
  <si>
    <t>Riomar Recife</t>
  </si>
  <si>
    <t>Pantanal Shopping</t>
  </si>
  <si>
    <t>Shopping Recife</t>
  </si>
  <si>
    <t>Salvador Shopping</t>
  </si>
  <si>
    <t>Shopping Bourbon Pompeia</t>
  </si>
  <si>
    <t>Shopping Poty</t>
  </si>
  <si>
    <t>Shopping ABC</t>
  </si>
  <si>
    <t>Bourbon NH</t>
  </si>
  <si>
    <t>Grand Plaza Shopping</t>
  </si>
  <si>
    <t>Shopping Metrô Tucuruvi</t>
  </si>
  <si>
    <t>Shopping Balneário</t>
  </si>
  <si>
    <t>Shopping Itaguaçu</t>
  </si>
  <si>
    <t>Shopping West Plaza</t>
  </si>
  <si>
    <t>São Bernardo Plaza Shopping</t>
  </si>
  <si>
    <t>Vale Sul Shopping</t>
  </si>
  <si>
    <t>Shopping Taboão</t>
  </si>
  <si>
    <t>Maxi Shopping Jundiaí</t>
  </si>
  <si>
    <t>Mueller Shopping Joinville</t>
  </si>
  <si>
    <t xml:space="preserve">Shopping Montserrat </t>
  </si>
  <si>
    <t>Monte Carmo Shopping</t>
  </si>
  <si>
    <t xml:space="preserve">West Shopping </t>
  </si>
  <si>
    <t>Shopping Center Iguatemi São José do Rio Preto</t>
  </si>
  <si>
    <t>Américas Shopping</t>
  </si>
  <si>
    <t>Shopping Moxuara</t>
  </si>
  <si>
    <t>São Luis Shopping</t>
  </si>
  <si>
    <t>Shopping Botucatu</t>
  </si>
  <si>
    <t>Floripa Shopping</t>
  </si>
  <si>
    <t>Mogi Shopping Center</t>
  </si>
  <si>
    <t>Loja Sete de Setembro</t>
  </si>
  <si>
    <t>Iguatemi São Carlos</t>
  </si>
  <si>
    <t>Shopping Vila Velha</t>
  </si>
  <si>
    <t>Shopping Lajeado</t>
  </si>
  <si>
    <t xml:space="preserve">Itajaí Shopping </t>
  </si>
  <si>
    <t>Shopping Center Rio Claro</t>
  </si>
  <si>
    <t>Riomar Shopping Fortaleza</t>
  </si>
  <si>
    <t>Shopping Cidade</t>
  </si>
  <si>
    <t>Shopping Praça Nova Araçatuba</t>
  </si>
  <si>
    <t>Lages Garden Shopping</t>
  </si>
  <si>
    <t>Buriti Shopping Rio Verde</t>
  </si>
  <si>
    <t>Shopping Pátio Roraima</t>
  </si>
  <si>
    <t>Terraço Shopping</t>
  </si>
  <si>
    <t>Sumauma Park Shopping</t>
  </si>
  <si>
    <t>Shopping Manaus Via Norte</t>
  </si>
  <si>
    <t>Colinas Shopping</t>
  </si>
  <si>
    <t>Loja Largo do Machado</t>
  </si>
  <si>
    <t>Mangabeira Shopping Center</t>
  </si>
  <si>
    <t>Roraima Garden Shopping</t>
  </si>
  <si>
    <t>Patio Arapiraca Garden Shopping</t>
  </si>
  <si>
    <t>Manaus Centro</t>
  </si>
  <si>
    <t xml:space="preserve"> Shopping Metropolitano Barra </t>
  </si>
  <si>
    <t xml:space="preserve">Mooca Plaza Shopping </t>
  </si>
  <si>
    <t>Tiete Plaza</t>
  </si>
  <si>
    <t>Iguatemi Rio Preto</t>
  </si>
  <si>
    <t>Passeio das Águas Shopping</t>
  </si>
  <si>
    <t>BH Shopping</t>
  </si>
  <si>
    <t>Shopping Campo Grande</t>
  </si>
  <si>
    <t>Shopping Beiramar</t>
  </si>
  <si>
    <t>Ribeirão Shopping</t>
  </si>
  <si>
    <t>Iguatemi São José do Rio Preto</t>
  </si>
  <si>
    <t>Barra Shopping Sul</t>
  </si>
  <si>
    <t>Shopping Anália Franco</t>
  </si>
  <si>
    <t>Iguatemi Caxias</t>
  </si>
  <si>
    <t>Mooca Shopping</t>
  </si>
  <si>
    <t>Shopping Pelotas</t>
  </si>
  <si>
    <t>Shopping Boulevard BH</t>
  </si>
  <si>
    <t>Shopping Center Plaza Sul</t>
  </si>
  <si>
    <t>Tietê Plaza Shopping</t>
  </si>
  <si>
    <t>Shopping Total</t>
  </si>
  <si>
    <t>Serrasul Shopping</t>
  </si>
  <si>
    <t>Boulevard Londrina Shopping</t>
  </si>
  <si>
    <t>Shopping Center Pátio Marabá</t>
  </si>
  <si>
    <t>Prudenshopping</t>
  </si>
  <si>
    <t>Teresina Shopping</t>
  </si>
  <si>
    <t>Metropolitan Shopping Betim</t>
  </si>
  <si>
    <t>Amapá Garden Shopping</t>
  </si>
  <si>
    <t>Shopping Ponta Negra</t>
  </si>
  <si>
    <t>Shopping Bosque dos Ipês</t>
  </si>
  <si>
    <t>Shopping Cidade - Sorocaba</t>
  </si>
  <si>
    <t>Shopping Passeio das Águas</t>
  </si>
  <si>
    <t>Rio Anil Shopping</t>
  </si>
  <si>
    <t>Parque Shopping Maceió</t>
  </si>
  <si>
    <t>North Shopping Jóquei</t>
  </si>
  <si>
    <t>Shopping JK</t>
  </si>
  <si>
    <t>Shopping Pátio Cianê</t>
  </si>
  <si>
    <t>Shopping Gravataí</t>
  </si>
  <si>
    <t>Pátio Maceió</t>
  </si>
  <si>
    <t>Shopping Contagem</t>
  </si>
  <si>
    <t>Shopping Parangába</t>
  </si>
  <si>
    <t>Natal Shopping</t>
  </si>
  <si>
    <t>Parque Shopping Sulcap</t>
  </si>
  <si>
    <t>Golden Square Shopping</t>
  </si>
  <si>
    <t>Pátio Pinda Shopping</t>
  </si>
  <si>
    <t>Shopping Metropolitano Barra</t>
  </si>
  <si>
    <t>Praiamar Shopping Center</t>
  </si>
  <si>
    <t>Iguatemi Brasília</t>
  </si>
  <si>
    <t>Curitiba</t>
  </si>
  <si>
    <t>Bourbon Shopping Wallig</t>
  </si>
  <si>
    <t>Shopping Center Iguatemi Campinas</t>
  </si>
  <si>
    <t>Shopping Tamboré</t>
  </si>
  <si>
    <t>Shopping Ibirapuera</t>
  </si>
  <si>
    <t>Shopping Center Norte</t>
  </si>
  <si>
    <t>Shopping Center Vale</t>
  </si>
  <si>
    <t>Shopping Frei Caneca</t>
  </si>
  <si>
    <t>Shopping Praia de Belas</t>
  </si>
  <si>
    <t>Shopping Center Iguatemi Esplanada</t>
  </si>
  <si>
    <t>Loja Rua dos Andradas</t>
  </si>
  <si>
    <t>Uberlândia Shopping</t>
  </si>
  <si>
    <t>Shopping Estação BH</t>
  </si>
  <si>
    <t>Parque Shopping Belém</t>
  </si>
  <si>
    <t>Shopping Vale Sul</t>
  </si>
  <si>
    <t>Loja N.S. de Copacabana</t>
  </si>
  <si>
    <t>Shopping Bela Vista</t>
  </si>
  <si>
    <t>Shopping Santa Úrsula</t>
  </si>
  <si>
    <t>North Shopping Caruaru</t>
  </si>
  <si>
    <t>JundiaíShopping</t>
  </si>
  <si>
    <t>Continente Park Shopping</t>
  </si>
  <si>
    <t>Riomar Shopping</t>
  </si>
  <si>
    <t>Shopping Nova America</t>
  </si>
  <si>
    <t>Shopping Jardim das Américas</t>
  </si>
  <si>
    <t>Portal Shopping</t>
  </si>
  <si>
    <t>Loja Centro de Vitória</t>
  </si>
  <si>
    <t>Mauá Plaza Shopping</t>
  </si>
  <si>
    <t>Shopping Center Nações - Bauru</t>
  </si>
  <si>
    <t>Novo Shopping Novo Hamburgo</t>
  </si>
  <si>
    <t>Shopping Center Neumarket Blumenau</t>
  </si>
  <si>
    <t>Super Shopping Osasco</t>
  </si>
  <si>
    <t>Shopping Center Uberlândia </t>
  </si>
  <si>
    <t>Center Vale Shopping</t>
  </si>
  <si>
    <t>Polo Shopping Indaiatuba</t>
  </si>
  <si>
    <t>Blumenau Norte Shopping</t>
  </si>
  <si>
    <t>Norte Sul</t>
  </si>
  <si>
    <t>Shopping Riomar</t>
  </si>
  <si>
    <t>Boulevard Shopping Campos</t>
  </si>
  <si>
    <t>Novo Shopping Center</t>
  </si>
  <si>
    <t>Shopping Center Iguatemi Brasília</t>
  </si>
  <si>
    <t>Shopping Center Patiomix Resende</t>
  </si>
  <si>
    <t xml:space="preserve"> Shopping Cidade</t>
  </si>
  <si>
    <t>Shopping Center Uberaba</t>
  </si>
  <si>
    <t>Shopping Pátio Chapecó</t>
  </si>
  <si>
    <t>Loja Centro de Natal</t>
  </si>
  <si>
    <t>Loja Erechim</t>
  </si>
  <si>
    <t>Bourbon Shopping Ipiranga</t>
  </si>
  <si>
    <t>Loja Centro de Marília</t>
  </si>
  <si>
    <t>Via Verde Shopping</t>
  </si>
  <si>
    <t>Shopping Vila Olímpia</t>
  </si>
  <si>
    <t>Park Shopping São Caetano</t>
  </si>
  <si>
    <t xml:space="preserve">Shopping Center Mooca  </t>
  </si>
  <si>
    <t>Parque Shopping Baruerí</t>
  </si>
  <si>
    <t>Palladium Shopping Center</t>
  </si>
  <si>
    <t>Shopping Boa Vista</t>
  </si>
  <si>
    <t>Montes Claros Shopping Center</t>
  </si>
  <si>
    <t>Shopping Conquista Sul</t>
  </si>
  <si>
    <t>Shopping Mestre Álvaro</t>
  </si>
  <si>
    <t xml:space="preserve">Shopping Praça da Moça </t>
  </si>
  <si>
    <t>Jacareí Shopping Center</t>
  </si>
  <si>
    <t>Cataratas JL Shopping</t>
  </si>
  <si>
    <t>Pátio Limeira Shopping</t>
  </si>
  <si>
    <t>Shopping da Ilha</t>
  </si>
  <si>
    <t>Shopping São Caetano</t>
  </si>
  <si>
    <t>Shopping Vitória</t>
  </si>
  <si>
    <t>SC</t>
  </si>
  <si>
    <t>CE</t>
  </si>
  <si>
    <t>MG</t>
  </si>
  <si>
    <t>PA</t>
  </si>
  <si>
    <t>PI</t>
  </si>
  <si>
    <t>ES</t>
  </si>
  <si>
    <t>RN</t>
  </si>
  <si>
    <t>MA</t>
  </si>
  <si>
    <t>RR</t>
  </si>
  <si>
    <t>DF</t>
  </si>
  <si>
    <t>AM</t>
  </si>
  <si>
    <t>PB</t>
  </si>
  <si>
    <t>AL</t>
  </si>
  <si>
    <t>MS</t>
  </si>
  <si>
    <t>PR</t>
  </si>
  <si>
    <t>AP</t>
  </si>
  <si>
    <t>SE</t>
  </si>
  <si>
    <t>RO</t>
  </si>
  <si>
    <t>AC</t>
  </si>
  <si>
    <t>TO</t>
  </si>
  <si>
    <t>Quarter</t>
  </si>
  <si>
    <t>Region</t>
  </si>
  <si>
    <t>State</t>
  </si>
  <si>
    <t>City</t>
  </si>
  <si>
    <t>Uberlândia</t>
  </si>
  <si>
    <t>Caruaru</t>
  </si>
  <si>
    <t>Jundiaí</t>
  </si>
  <si>
    <t>Vitória</t>
  </si>
  <si>
    <t>Mauá</t>
  </si>
  <si>
    <t>Baurú</t>
  </si>
  <si>
    <t>Itaguaçu</t>
  </si>
  <si>
    <t>Blumenau</t>
  </si>
  <si>
    <t>Erechim</t>
  </si>
  <si>
    <t>Osasco</t>
  </si>
  <si>
    <t>Indaiatuba</t>
  </si>
  <si>
    <t>Marília</t>
  </si>
  <si>
    <t>São Caetano</t>
  </si>
  <si>
    <t>Diadema</t>
  </si>
  <si>
    <t>Jacareí</t>
  </si>
  <si>
    <t>Limeira</t>
  </si>
  <si>
    <t>Campos dos Goytacazes</t>
  </si>
  <si>
    <t>Resende</t>
  </si>
  <si>
    <t>Aracaju</t>
  </si>
  <si>
    <t>Feira de Santana</t>
  </si>
  <si>
    <t>Chapecó</t>
  </si>
  <si>
    <t>Rio Branco</t>
  </si>
  <si>
    <t>Ponta Grossa</t>
  </si>
  <si>
    <t>Montes Claros</t>
  </si>
  <si>
    <t>Vitória da Conquista</t>
  </si>
  <si>
    <t>Foz do Iguaçú</t>
  </si>
  <si>
    <t>São Luís</t>
  </si>
  <si>
    <t>Jundiaí Shopping</t>
  </si>
  <si>
    <t>Boulevard Shopping Feira de Santana</t>
  </si>
  <si>
    <t>ParkShopping Campo Grande</t>
  </si>
  <si>
    <t>Goiabeiras Shopping Center</t>
  </si>
  <si>
    <t>Bourbon ShoppingSão Paulo</t>
  </si>
  <si>
    <t>Shopping Parque das Bandeiras</t>
  </si>
  <si>
    <t>South</t>
  </si>
  <si>
    <t>Southeast</t>
  </si>
  <si>
    <t>North</t>
  </si>
  <si>
    <t>Northeast</t>
  </si>
  <si>
    <t>Midwest</t>
  </si>
  <si>
    <r>
      <t>Total Area (m</t>
    </r>
    <r>
      <rPr>
        <b/>
        <vertAlign val="superscript"/>
        <sz val="9"/>
        <color theme="0"/>
        <rFont val="Century Gothic"/>
        <family val="2"/>
      </rPr>
      <t>2</t>
    </r>
    <r>
      <rPr>
        <b/>
        <sz val="9"/>
        <color theme="0"/>
        <rFont val="Century Gothic"/>
        <family val="2"/>
      </rPr>
      <t>)</t>
    </r>
  </si>
  <si>
    <t># of Stores Accumulated</t>
  </si>
  <si>
    <t>Anchieta Garden Shopping</t>
  </si>
  <si>
    <t>MAR. 15, 2016</t>
  </si>
  <si>
    <t>R$ 0,3628*</t>
  </si>
  <si>
    <t>Juazeiro</t>
  </si>
  <si>
    <t>Juá Garden Shopping</t>
  </si>
  <si>
    <t>Shopping Light</t>
  </si>
  <si>
    <t>Shopping SP Market</t>
  </si>
  <si>
    <t>2TQ16</t>
  </si>
  <si>
    <t>Piracicaba</t>
  </si>
  <si>
    <t>Shopping Piracicaba</t>
  </si>
  <si>
    <t># of Stores Accumulated per Type</t>
  </si>
  <si>
    <t>Shopping Santana Park</t>
  </si>
  <si>
    <t>Nações Shopping</t>
  </si>
  <si>
    <t>Criciúma</t>
  </si>
  <si>
    <t>APR. 20, 2016</t>
  </si>
  <si>
    <t>APR.29.2016</t>
  </si>
  <si>
    <t>Varginha</t>
  </si>
  <si>
    <t>Via Café Garden Shopping</t>
  </si>
  <si>
    <t>Shopping Cerrado</t>
  </si>
  <si>
    <t>Paulista</t>
  </si>
  <si>
    <t>Paulista North Way Shopping</t>
  </si>
  <si>
    <t>Cantareira Norte Shopping</t>
  </si>
  <si>
    <t>Nova Iguaçu</t>
  </si>
  <si>
    <t>Shopping Nova Iguaçu</t>
  </si>
  <si>
    <t>Shopping Iguatemi</t>
  </si>
  <si>
    <t>Location</t>
  </si>
  <si>
    <t>Payout</t>
  </si>
  <si>
    <t>Shopping Metrô Boulevard Tatuapé</t>
  </si>
  <si>
    <t>Canoas</t>
  </si>
  <si>
    <t>Canoas Shopping</t>
  </si>
  <si>
    <t>Itaú Power Shopping</t>
  </si>
  <si>
    <t>Campinas Shopping</t>
  </si>
  <si>
    <t>Parque Dom Pedro Shopping</t>
  </si>
  <si>
    <t>Jun.16</t>
  </si>
  <si>
    <t>6M16</t>
  </si>
  <si>
    <t>ROIC ( %)</t>
  </si>
  <si>
    <t>Foz do Iguaçu</t>
  </si>
  <si>
    <t>Palladium Shopping Center - Foz do Iguaçu</t>
  </si>
  <si>
    <t>Itu</t>
  </si>
  <si>
    <t>Plaza Shopping Itu</t>
  </si>
  <si>
    <t>Patio Cianê Shopping</t>
  </si>
  <si>
    <t>Shopping União de Osasco</t>
  </si>
  <si>
    <t>Shopping Palladium</t>
  </si>
  <si>
    <t>Franca</t>
  </si>
  <si>
    <t>Santa Maria</t>
  </si>
  <si>
    <t>São Gonçalo</t>
  </si>
  <si>
    <t>Cotia</t>
  </si>
  <si>
    <t>Palmas</t>
  </si>
  <si>
    <t>Suzano</t>
  </si>
  <si>
    <t>Passo Fundo</t>
  </si>
  <si>
    <t>Bauru</t>
  </si>
  <si>
    <t>Anápolis</t>
  </si>
  <si>
    <t>Duque de Caxias</t>
  </si>
  <si>
    <t>Porto Velho</t>
  </si>
  <si>
    <t>Aparecida de Goiânia</t>
  </si>
  <si>
    <t>São José dos Pinhais</t>
  </si>
  <si>
    <t>Taubaté</t>
  </si>
  <si>
    <t>São João do Meriti</t>
  </si>
  <si>
    <t>Maringá</t>
  </si>
  <si>
    <t>Juiz de Fora</t>
  </si>
  <si>
    <t>Cabedelo</t>
  </si>
  <si>
    <t>Cascavel</t>
  </si>
  <si>
    <t>Tubarão</t>
  </si>
  <si>
    <t>Cachoeirinha</t>
  </si>
  <si>
    <t>Jaboatão dos Guararapes</t>
  </si>
  <si>
    <t>São Leopoldo</t>
  </si>
  <si>
    <t>Volta Redonda</t>
  </si>
  <si>
    <t>Franca Shopping</t>
  </si>
  <si>
    <t>Royal Plaza Santa Maria</t>
  </si>
  <si>
    <t>Boulevard São Gonçalo</t>
  </si>
  <si>
    <t>Shopping Paralela</t>
  </si>
  <si>
    <t>Shopping Granja Viana</t>
  </si>
  <si>
    <t>San Pelegrino Mall</t>
  </si>
  <si>
    <t>Norte Shopping Salvador</t>
  </si>
  <si>
    <t>Boulevard BH</t>
  </si>
  <si>
    <t>Shopping Capim Dourado</t>
  </si>
  <si>
    <t>Shopping Raposo Tavares</t>
  </si>
  <si>
    <t>Shopping West Campo Grande</t>
  </si>
  <si>
    <t>Loja Avenida Paulista</t>
  </si>
  <si>
    <t>Shopping Joinville Garten</t>
  </si>
  <si>
    <t>Maceió Shopping</t>
  </si>
  <si>
    <t>Boulevard Belém Shopping</t>
  </si>
  <si>
    <t>Suzano Shopping Center</t>
  </si>
  <si>
    <t>Shopping Bella Citta</t>
  </si>
  <si>
    <t>Shopping Boulevard Brasilia</t>
  </si>
  <si>
    <t>Bauru Shopping</t>
  </si>
  <si>
    <t>Shopping Goiânia</t>
  </si>
  <si>
    <t>Shopping Midway Mall</t>
  </si>
  <si>
    <t xml:space="preserve">Manauara Shopping </t>
  </si>
  <si>
    <t>Praia da Costa</t>
  </si>
  <si>
    <t>Brasil Park Shopping</t>
  </si>
  <si>
    <t>Caxias Shopping</t>
  </si>
  <si>
    <t>Porto Velho Shopping</t>
  </si>
  <si>
    <t>Campinas Shopping Center</t>
  </si>
  <si>
    <t>Shopping Buriti</t>
  </si>
  <si>
    <t>São José dos Pinhais Shopping</t>
  </si>
  <si>
    <t>Shopping Taubaté</t>
  </si>
  <si>
    <t>Shopping Grande Rio</t>
  </si>
  <si>
    <t>Shopping Maringá Park</t>
  </si>
  <si>
    <t>Shopping Independência</t>
  </si>
  <si>
    <t>Shopping Bourbon Pompéia</t>
  </si>
  <si>
    <t>Shopping Manaíra</t>
  </si>
  <si>
    <t>Shopping Prataviera</t>
  </si>
  <si>
    <t>Shopping Barra Salvador</t>
  </si>
  <si>
    <t>Shopping JL Cascavel</t>
  </si>
  <si>
    <t>Shopping Balneário Camboriu</t>
  </si>
  <si>
    <t>Santana Parque Shopping</t>
  </si>
  <si>
    <t>Brasília Shopping</t>
  </si>
  <si>
    <t>Minas Shopping</t>
  </si>
  <si>
    <t>Shopping Jardins</t>
  </si>
  <si>
    <t>Shopping Amazonas</t>
  </si>
  <si>
    <t>Shopping Tijuca</t>
  </si>
  <si>
    <t xml:space="preserve">Shopping Iguatemi </t>
  </si>
  <si>
    <t>Shopping Bougainville</t>
  </si>
  <si>
    <t>Shopping Leblon</t>
  </si>
  <si>
    <t xml:space="preserve">Shopping da Bahia </t>
  </si>
  <si>
    <t>Shopping Via Parque</t>
  </si>
  <si>
    <t>Shopping Farol</t>
  </si>
  <si>
    <t>Shopping Jardim Sul</t>
  </si>
  <si>
    <t>Shopping do Vale</t>
  </si>
  <si>
    <t xml:space="preserve">North Shopping </t>
  </si>
  <si>
    <t>Shopping Estação</t>
  </si>
  <si>
    <t>Loja Imperatriz</t>
  </si>
  <si>
    <t>Shopping Guararapes</t>
  </si>
  <si>
    <t>Shopping Bourbon São Leopoldo</t>
  </si>
  <si>
    <t>Shopping Londrina</t>
  </si>
  <si>
    <t>Shopping Pantanal</t>
  </si>
  <si>
    <t>Shopping Dom Pedro</t>
  </si>
  <si>
    <t>Shopping Bahia</t>
  </si>
  <si>
    <t>Shopping Itaú Power</t>
  </si>
  <si>
    <t>Shopping Barigui</t>
  </si>
  <si>
    <t>Norte Shopping</t>
  </si>
  <si>
    <t>Shopping Leste Aricanduva</t>
  </si>
  <si>
    <t>Shopping Rio Preto</t>
  </si>
  <si>
    <t>Boulevard Rio Shopping</t>
  </si>
  <si>
    <t>Pátio Brasil Shopping</t>
  </si>
  <si>
    <t>Shopping Del Rey</t>
  </si>
  <si>
    <t>Shopping Center Itaguaçu</t>
  </si>
  <si>
    <t>Taguatinga Shopping</t>
  </si>
  <si>
    <t>Center Shopping</t>
  </si>
  <si>
    <t>Shopping Metrô Tatuapé</t>
  </si>
  <si>
    <t>Shopping Interlagos</t>
  </si>
  <si>
    <t>Mueller Shop. Center de Curitiba</t>
  </si>
  <si>
    <t>Flamboyant Shop. Center</t>
  </si>
  <si>
    <t>Morumbi Shopping</t>
  </si>
  <si>
    <t>Loja centro de Campinas</t>
  </si>
  <si>
    <t>West Plaza Shop. Center</t>
  </si>
  <si>
    <t>Plaza Sul Shopping Center</t>
  </si>
  <si>
    <t>Miramar Shopping Center</t>
  </si>
  <si>
    <t>Sider Shopping Center</t>
  </si>
  <si>
    <t>Park Shopping</t>
  </si>
  <si>
    <t>Barra Shopping</t>
  </si>
  <si>
    <t>Rio Sul Shopping</t>
  </si>
  <si>
    <t>Madureira Shopping Rio</t>
  </si>
  <si>
    <t>Ilha Plaza Shopping</t>
  </si>
  <si>
    <t>Central Plaza Shopping</t>
  </si>
  <si>
    <t>Centervale Shopping</t>
  </si>
  <si>
    <t>Internacional Guarulhos S.C</t>
  </si>
  <si>
    <t>Loja centro de Curitiba</t>
  </si>
  <si>
    <t>Shopping Eldorado</t>
  </si>
  <si>
    <t>Shopping Esplanada</t>
  </si>
  <si>
    <t>Shopping Canoas</t>
  </si>
  <si>
    <t>Shopping Neumarket</t>
  </si>
  <si>
    <t>Shopping Continental</t>
  </si>
  <si>
    <t>Shopping Metrópole</t>
  </si>
  <si>
    <t>Shopping Curitiba</t>
  </si>
  <si>
    <t>Shopping Mueller</t>
  </si>
  <si>
    <t>Beira Mar Shopping</t>
  </si>
  <si>
    <t>Novo Shopping</t>
  </si>
  <si>
    <t>Loja Rio Grande</t>
  </si>
  <si>
    <t>Iguatemi Shopping Center</t>
  </si>
  <si>
    <t>Loja Santa Maria</t>
  </si>
  <si>
    <t>Otávio Rocha</t>
  </si>
  <si>
    <t>Centro Comercial Canoas</t>
  </si>
  <si>
    <t>Shopping João Pessoa</t>
  </si>
  <si>
    <t>Loja Pelotas</t>
  </si>
  <si>
    <t>Street</t>
  </si>
  <si>
    <t>Shopping Mall / Street</t>
  </si>
  <si>
    <t>Shopping Mall</t>
  </si>
  <si>
    <t>4TQ70</t>
  </si>
  <si>
    <t>4TQ99</t>
  </si>
  <si>
    <t>4TQ04</t>
  </si>
  <si>
    <t>4TQ03</t>
  </si>
  <si>
    <t>4TQ01</t>
  </si>
  <si>
    <t>4TQ00</t>
  </si>
  <si>
    <t>4TQ98</t>
  </si>
  <si>
    <t>4TQ96</t>
  </si>
  <si>
    <t>4TQ94</t>
  </si>
  <si>
    <t>4TQ77</t>
  </si>
  <si>
    <t>4TQ91</t>
  </si>
  <si>
    <t>3TQ04</t>
  </si>
  <si>
    <t>3TQ01</t>
  </si>
  <si>
    <t>3TQ00</t>
  </si>
  <si>
    <t>3TQ99</t>
  </si>
  <si>
    <t>3TQ98</t>
  </si>
  <si>
    <t>3TQ96</t>
  </si>
  <si>
    <t>3TQ95</t>
  </si>
  <si>
    <t>3TQ85</t>
  </si>
  <si>
    <t>3TQ80</t>
  </si>
  <si>
    <t>2TQ04</t>
  </si>
  <si>
    <t>2TQ03</t>
  </si>
  <si>
    <t>2TQ67</t>
  </si>
  <si>
    <t>2TQ01</t>
  </si>
  <si>
    <t>2TQ00</t>
  </si>
  <si>
    <t>2TQ99</t>
  </si>
  <si>
    <t>2TQ98</t>
  </si>
  <si>
    <t>2TQ97</t>
  </si>
  <si>
    <t>2TQ93</t>
  </si>
  <si>
    <t>2TQ83</t>
  </si>
  <si>
    <t>2TQ76</t>
  </si>
  <si>
    <t>1TQ04</t>
  </si>
  <si>
    <t>1TQ01</t>
  </si>
  <si>
    <t>1TQ00</t>
  </si>
  <si>
    <t>Gross Operating Revenues</t>
  </si>
  <si>
    <t>Gross Revenues from Merchandise Sales</t>
  </si>
  <si>
    <t>Gross Revenues from Financial Products/Services</t>
  </si>
  <si>
    <r>
      <t xml:space="preserve">CONTAS A RECEBER DE CLIENTES </t>
    </r>
    <r>
      <rPr>
        <b/>
        <sz val="8"/>
        <color theme="0"/>
        <rFont val="Century Gothic"/>
        <family val="2"/>
      </rPr>
      <t>(R$ .000) - nominal</t>
    </r>
  </si>
  <si>
    <t>Cartão Renner (Private Label) - Carteira Total (Ajustada a Valor Presente)</t>
  </si>
  <si>
    <t>Cartão Renner (Private Label) - Carteira Líquida</t>
  </si>
  <si>
    <t>Renner Card (Private Label) - Total Portfolio (Adjusted to Present Value)</t>
  </si>
  <si>
    <t>Renner Card (Private Label) - Net Portfolio</t>
  </si>
  <si>
    <r>
      <t>ACCOUNTS RECEIVABLES</t>
    </r>
    <r>
      <rPr>
        <b/>
        <sz val="8"/>
        <color theme="0"/>
        <rFont val="Century Gothic"/>
        <family val="2"/>
      </rPr>
      <t xml:space="preserve"> (R$ ,000) - nominal</t>
    </r>
  </si>
  <si>
    <t>Others</t>
  </si>
  <si>
    <t>Outros</t>
  </si>
  <si>
    <t>Rendas a apropriar - títulos cedidos – FIDC Lojas Renner</t>
  </si>
  <si>
    <t>Posições com saldo credor</t>
  </si>
  <si>
    <t>Vencidos</t>
  </si>
  <si>
    <t>Unappropriated income - securities assigned – FIDC</t>
  </si>
  <si>
    <t>Credit balance positions</t>
  </si>
  <si>
    <t>APV (Adjustment to Present Value)</t>
  </si>
  <si>
    <t>Not Yet Due</t>
  </si>
  <si>
    <t>Overdue</t>
  </si>
  <si>
    <t>Overdue from 1 to 30 days</t>
  </si>
  <si>
    <t xml:space="preserve">    Overdue from 31 to 60 days</t>
  </si>
  <si>
    <t xml:space="preserve">    Overdue from 61 to 90 days</t>
  </si>
  <si>
    <t xml:space="preserve">    Overdue from 91 to 180 days</t>
  </si>
  <si>
    <t>Provisão para perdas em Recebíveis - Cartão Bandeira</t>
  </si>
  <si>
    <t xml:space="preserve">Allowance for Losses to the Realizable Value </t>
  </si>
  <si>
    <t>Meu Cartão (Co-Branded) - Carteira Total</t>
  </si>
  <si>
    <t>Meu Cartão (Co-Branded) - Carteira Líquida</t>
  </si>
  <si>
    <t>Meu Cartão (Co-Branded) - Net Portfolio</t>
  </si>
  <si>
    <t>Comissões e Operações a Receber</t>
  </si>
  <si>
    <t>Provisão para Perdas em Crédito - EP</t>
  </si>
  <si>
    <t>Fees and Transactions Receivable</t>
  </si>
  <si>
    <t>Comissões e operações a receber - RACC</t>
  </si>
  <si>
    <t>Comissões e operações a receber - EP</t>
  </si>
  <si>
    <t>Personal Loans (Quick Withdrawal)- Total Portfolio</t>
  </si>
  <si>
    <t>Personal Loans (Quick Withdrawal) - Net Portfolio</t>
  </si>
  <si>
    <t>Emprést. Pessoal (Saque Rápido) - Carteira Total</t>
  </si>
  <si>
    <t>Emprést. Pessoal (Saque Rápido) - Carteira Líquida</t>
  </si>
  <si>
    <t>Total Third-Party Credit Card Companies</t>
  </si>
  <si>
    <t xml:space="preserve">Administradora de Cartões de Terceiros </t>
  </si>
  <si>
    <t>A vencer de 1 a 30 dias</t>
  </si>
  <si>
    <t>A vencer de 31 a 60 dias</t>
  </si>
  <si>
    <t>A vencer acima de 60 dias</t>
  </si>
  <si>
    <t>Ajuste a valor presente cartões de Terceiros</t>
  </si>
  <si>
    <t>Administradora de Cartões de Terceiros  - Camicado</t>
  </si>
  <si>
    <t>Third-Party Credit Card</t>
  </si>
  <si>
    <t>Third-Party Credit Card - Camicado</t>
  </si>
  <si>
    <t>To fall due over 60 days</t>
  </si>
  <si>
    <t>Allowance for Losses to the Realizable Value</t>
  </si>
  <si>
    <t>Carteira de Crédito Total, Líquida</t>
  </si>
  <si>
    <t>Total Credit Portfolio, Net</t>
  </si>
  <si>
    <t>Total Credit Portfolio (PL + Co-Branded + Personal Loans)</t>
  </si>
  <si>
    <t>Carteira de Crédito Total (PL + Co-Branded + Emprést. Pessoal)</t>
  </si>
  <si>
    <t>Cartão Bandeira Renner</t>
  </si>
  <si>
    <t>Empréstimos Pessoais e outros Serv. Financeiros</t>
  </si>
  <si>
    <t>Empréstimos Pessoais e Outros Serviços Financ.</t>
  </si>
  <si>
    <t>STORES 
LIST</t>
  </si>
  <si>
    <t>Opening Date</t>
  </si>
  <si>
    <t>Adjusted total EBITDA</t>
  </si>
  <si>
    <t>EBITDA Ajustado Total</t>
  </si>
  <si>
    <t>% Adjusted total EBITDA</t>
  </si>
  <si>
    <t>% EBITDA Ajustado Total</t>
  </si>
  <si>
    <t>3TQ16</t>
  </si>
  <si>
    <t>% OF PAST DUES OVER PORTFOLIO</t>
  </si>
  <si>
    <t>JUN. 22, 2016</t>
  </si>
  <si>
    <t>Shopping Jardim Norte Juiz de Fora</t>
  </si>
  <si>
    <t>9M16</t>
  </si>
  <si>
    <t>(1) Carteira do Meu Cartão utilizado na Renner (fatura). Valor já incluso na Carteira Total do Meu Cartão.</t>
  </si>
  <si>
    <t>Average Selling Area of Renner Stores (thousand m2)</t>
  </si>
  <si>
    <t>Number of shares at the end of the period(,000)*</t>
  </si>
  <si>
    <t>* number of shares at the end of the period, not adjusted by corporate events</t>
  </si>
  <si>
    <t>Deferred Taxes</t>
  </si>
  <si>
    <t>Commissions and transactions receivable - RACC (not yet due)</t>
  </si>
  <si>
    <t>Commissions and transactions receivable - QW (past due)</t>
  </si>
  <si>
    <t xml:space="preserve">Not Yet Due </t>
  </si>
  <si>
    <t>Loja Visconde de Pirajá</t>
  </si>
  <si>
    <t>Recreio Shopping</t>
  </si>
  <si>
    <t>São Luís Shopping</t>
  </si>
  <si>
    <t>Net Revenue of Renner Stores (R$ MM)</t>
  </si>
  <si>
    <t>Net Revenue of Camicado (R$ MM)</t>
  </si>
  <si>
    <t>Net Revenue of Youcom (R$ MM)</t>
  </si>
  <si>
    <t xml:space="preserve">LISTA DE LOJAS </t>
  </si>
  <si>
    <t>Data de Abertura</t>
  </si>
  <si>
    <t>Trimestre</t>
  </si>
  <si>
    <t>Cidade</t>
  </si>
  <si>
    <t>Localização</t>
  </si>
  <si>
    <t>Shoppind / Rua</t>
  </si>
  <si>
    <r>
      <t>Área Total (m</t>
    </r>
    <r>
      <rPr>
        <b/>
        <vertAlign val="superscript"/>
        <sz val="9"/>
        <color theme="0"/>
        <rFont val="Century Gothic"/>
        <family val="2"/>
      </rPr>
      <t>2</t>
    </r>
    <r>
      <rPr>
        <b/>
        <sz val="9"/>
        <color theme="0"/>
        <rFont val="Century Gothic"/>
        <family val="2"/>
      </rPr>
      <t>)</t>
    </r>
  </si>
  <si>
    <t>Nº de Lojas Acumulado por Tipo</t>
  </si>
  <si>
    <t xml:space="preserve">Nº Lojas Acumuladas </t>
  </si>
  <si>
    <t>BALANCE SHEET - CONSOLIDATED / BALANÇO PATRIMONIAL CONSOLIDADO</t>
  </si>
  <si>
    <t>FINANCIAL PRODUCTS / PRODUTOS FINANCEIROS</t>
  </si>
  <si>
    <t>ACCOUNTS RECEIVABLES / RECEBÍVEIS</t>
  </si>
  <si>
    <t>OPERATING DATA / DADOS OPERACIONAIS</t>
  </si>
  <si>
    <t>STORES LIST / LISTA DE LOJAS</t>
  </si>
  <si>
    <t>DIVIDENDS / DIVIDENDOS</t>
  </si>
  <si>
    <t>INCOME STATEMENT - CONSOLIDATED / DRE CONSOLIDADO</t>
  </si>
  <si>
    <r>
      <rPr>
        <b/>
        <u/>
        <sz val="16"/>
        <color rgb="FFC8141E"/>
        <rFont val="Century Gothic"/>
        <family val="2"/>
      </rPr>
      <t>CONTACT INFORMATION / CONTATOS</t>
    </r>
    <r>
      <rPr>
        <b/>
        <sz val="14"/>
        <color rgb="FFC8141E"/>
        <rFont val="Century Gothic"/>
        <family val="2"/>
      </rPr>
      <t xml:space="preserve">
</t>
    </r>
    <r>
      <rPr>
        <b/>
        <sz val="12"/>
        <color rgb="FFC8141E"/>
        <rFont val="Century Gothic"/>
        <family val="2"/>
      </rPr>
      <t>ri_lojasrenner@lojasrenner.com.br
+ 55 (51) 2121-7023 / 7045 / 7006 / 7183</t>
    </r>
  </si>
  <si>
    <t>INDEX / ÍNDICE</t>
  </si>
  <si>
    <t>HISTORICAL RESULTS / DADOS HISTÓRICOS</t>
  </si>
  <si>
    <t>JSCP / Interest on Equity Capital</t>
  </si>
  <si>
    <t xml:space="preserve">Dividendos / Dividends </t>
  </si>
  <si>
    <t>Dividend Yeld (%) = Dividendo por Ação/Preço por Ação (Dividend per share/ Share price)</t>
  </si>
  <si>
    <t>Pay-Out (%) = Dividendo Pago / Lucro Líquido Ajustado (Dividend Paid/Adjusted Net Income)</t>
  </si>
  <si>
    <t>* Dividendo por ação ajustado pelo desdobramento (1:5) em 24 Set 2015 (Dividend per share adjusted by the split (1:5) in Sep 24, 2015)</t>
  </si>
  <si>
    <t>Bento Gonçalves</t>
  </si>
  <si>
    <t>Boulevard Vila Velha</t>
  </si>
  <si>
    <t>Centro de Bento Gonçalves</t>
  </si>
  <si>
    <t>SEP. 21, 2016</t>
  </si>
  <si>
    <t>Dividendo por ação</t>
  </si>
  <si>
    <t>Same Store Sales ( %)*</t>
  </si>
  <si>
    <t>Capão da Canoa</t>
  </si>
  <si>
    <t>Loja Capão da Canoa</t>
  </si>
  <si>
    <t>Atrium Shopping</t>
  </si>
  <si>
    <t>4TQ16</t>
  </si>
  <si>
    <t>Partage Shopping Campina Grande</t>
  </si>
  <si>
    <t>Campina Grande</t>
  </si>
  <si>
    <t>Galleria Shopping</t>
  </si>
  <si>
    <t>Sep.16</t>
  </si>
  <si>
    <t>Balneário Shopping</t>
  </si>
  <si>
    <t>Shopping da Bahia</t>
  </si>
  <si>
    <t>Morumbi Town Shopping</t>
  </si>
  <si>
    <t>CAPA/COVER</t>
  </si>
  <si>
    <t>Center Shopping Rio</t>
  </si>
  <si>
    <t>Boulevard Shopping Belém</t>
  </si>
  <si>
    <t>Carapicuíba</t>
  </si>
  <si>
    <t>Shopping RioMar Kennedy</t>
  </si>
  <si>
    <t>Plaza Shopping Carapicuíba</t>
  </si>
  <si>
    <t>Teresópolis</t>
  </si>
  <si>
    <t>Teresópolis Shopping Center</t>
  </si>
  <si>
    <t>Shopping Pátio Paulista</t>
  </si>
  <si>
    <t>Plaza Casa Forte</t>
  </si>
  <si>
    <t>Flamboyant Shopping Center</t>
  </si>
  <si>
    <t>Bragança Garden Shopping</t>
  </si>
  <si>
    <t>Bragança Paulista</t>
  </si>
  <si>
    <t>Maringá Park Shopping Center</t>
  </si>
  <si>
    <t>Shopping São José</t>
  </si>
  <si>
    <t>Abertura de Lojas Youcom</t>
  </si>
  <si>
    <t>Abertura de Lojas Camicado</t>
  </si>
  <si>
    <t>Abertura de Lojas Renner</t>
  </si>
  <si>
    <t>Abertura de Lojas (Renner + Camicado + Youcom)</t>
  </si>
  <si>
    <t>Prazo Médio de Estoque (dias)</t>
  </si>
  <si>
    <t>Prazo Médio de Cliente Líq, Op. Varejo (dias)</t>
  </si>
  <si>
    <t>Prazo Médio de Fornecedores (dias)</t>
  </si>
  <si>
    <t>Days Payable Outstanding</t>
  </si>
  <si>
    <t xml:space="preserve">Days Sales Outstanding </t>
  </si>
  <si>
    <t xml:space="preserve">Days Inventory Outstanding </t>
  </si>
  <si>
    <t>Grand Shopping Messejana</t>
  </si>
  <si>
    <t>DEC. 12, 2016</t>
  </si>
  <si>
    <t>Manaíra Shopping</t>
  </si>
  <si>
    <t>Dec.16</t>
  </si>
  <si>
    <t>Por Região</t>
  </si>
  <si>
    <t>Por Estado</t>
  </si>
  <si>
    <t>fechamento</t>
  </si>
  <si>
    <t>1TQ17</t>
  </si>
  <si>
    <t>Shopping Penha</t>
  </si>
  <si>
    <t>Garten Shopping</t>
  </si>
  <si>
    <t>Parauapebas</t>
  </si>
  <si>
    <t>Governador Valadares</t>
  </si>
  <si>
    <t>Partage Shopping</t>
  </si>
  <si>
    <t>GV Shopping</t>
  </si>
  <si>
    <t>Linhares</t>
  </si>
  <si>
    <t>Shopping PátioMix Linhares</t>
  </si>
  <si>
    <t>2TQ17</t>
  </si>
  <si>
    <t>2T17:</t>
  </si>
  <si>
    <t>2Q17:</t>
  </si>
  <si>
    <t>Iguatemi Alphaville</t>
  </si>
  <si>
    <t>Center Shopping Uberlândia</t>
  </si>
  <si>
    <t>1Q17</t>
  </si>
  <si>
    <t>1T17</t>
  </si>
  <si>
    <t>Mar.17</t>
  </si>
  <si>
    <t>APR. 19, 2017</t>
  </si>
  <si>
    <t>APR.28.2017</t>
  </si>
  <si>
    <t>Total 2017</t>
  </si>
  <si>
    <t>Até 10 dias após a AGO de 2018 / Up to 10 days after 2018 AGM</t>
  </si>
  <si>
    <t>MAR. 16, 2017</t>
  </si>
  <si>
    <t>Net Openings (Renner + Camicado + Youcom)</t>
  </si>
  <si>
    <t>Net Openings of Camicado Stores</t>
  </si>
  <si>
    <t>Net Openings of Youcom Stores</t>
  </si>
  <si>
    <t>Meu Cartão (Co-Branded) - Total Portfolio  (Adjusted to Present Value)</t>
  </si>
  <si>
    <t>Itaquaquecetuba</t>
  </si>
  <si>
    <t>Itaquá Garden Shopping</t>
  </si>
  <si>
    <t>Bella Città Shopping</t>
  </si>
  <si>
    <t>Top Center Shopping</t>
  </si>
  <si>
    <t>nº lojas atualizado até 05 de maio de 2017</t>
  </si>
  <si>
    <t>number of stores updated up to May 5th 2017</t>
  </si>
  <si>
    <t>Net Openings of Renner Stores</t>
  </si>
  <si>
    <t>Pátio Batel</t>
  </si>
  <si>
    <t>capital de giro</t>
  </si>
  <si>
    <t>patrimonio líquido</t>
  </si>
  <si>
    <t>Lucro operacional</t>
  </si>
  <si>
    <t>Receita Líquida</t>
  </si>
  <si>
    <t>dívidas</t>
  </si>
  <si>
    <t>provisão de líquidação duvidosa</t>
  </si>
  <si>
    <t>despesa com vendas</t>
  </si>
  <si>
    <t>receita de cartão Renner</t>
  </si>
  <si>
    <t>lucro líquido</t>
  </si>
  <si>
    <t>Receita</t>
  </si>
  <si>
    <t>Lucro líquido</t>
  </si>
  <si>
    <t>ILC</t>
  </si>
  <si>
    <t>ativo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</si>
</sst>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7" formatCode="&quot;R$&quot;\ #,##0.00;\-&quot;R$&quot;\ #,##0.00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 &quot;#,##0.00_);\(&quot;R$ &quot;#,##0.00\)"/>
    <numFmt numFmtId="166" formatCode="_(* #,##0_);_(* \(#,##0\);_(* &quot;-&quot;??_);_(@_)"/>
    <numFmt numFmtId="167" formatCode="0.0%"/>
    <numFmt numFmtId="168" formatCode="[$€]#,##0.00_);[Red]\([$€]#,##0.00\)"/>
    <numFmt numFmtId="169" formatCode="#,##0.0"/>
    <numFmt numFmtId="170" formatCode="_(* #,##0.0_);_(* \(#,##0.0\);_(* &quot;-&quot;_);_(@_)"/>
    <numFmt numFmtId="171" formatCode="&quot;R$ &quot;#,##0.0000_);\(&quot;R$ &quot;#,##0.0000\)"/>
    <numFmt numFmtId="172" formatCode="_(* #,##0.0000_);_(* \(#,##0.0000\);_(* &quot;-&quot;????_);_(@_)"/>
    <numFmt numFmtId="173" formatCode="_(* #,##0.0000_);_(* \(#,##0.0000\);_(* &quot;-&quot;_);_(@_)"/>
    <numFmt numFmtId="174" formatCode="#,##0.0000_);\(#,##0.0000\)"/>
    <numFmt numFmtId="175" formatCode="&quot;R$&quot;#,##0.0000_);\(&quot;R$&quot;#,##0.0000\)"/>
    <numFmt numFmtId="176" formatCode="&quot;R$&quot;#,##0.00000_);\(&quot;R$&quot;#,##0.00000\)"/>
    <numFmt numFmtId="177" formatCode="&quot;R$ &quot;#,##0.00000_);\(&quot;R$ &quot;#,##0.00000\)"/>
    <numFmt numFmtId="178" formatCode="_-* #,##0_-;\-* #,##0_-;_-* &quot;-&quot;??_-;_-@_-"/>
    <numFmt numFmtId="179" formatCode="0.0000"/>
    <numFmt numFmtId="180" formatCode="0.0\p\.\p\."/>
    <numFmt numFmtId="181" formatCode="_-* #,##0.0_-;\-* #,##0.0_-;_-* &quot;-&quot;??_-;_-@_-"/>
    <numFmt numFmtId="182" formatCode="_-* #,##0.000_-;\-* #,##0.000_-;_-* &quot;-&quot;??_-;_-@_-"/>
    <numFmt numFmtId="183" formatCode="_(* #,##0_);_(* \(#,##0\);_(* &quot;-&quot;_);_(@_)"/>
    <numFmt numFmtId="184" formatCode="_-* #,##0.0_-;\-* #,##0.0_-;_-* &quot;-&quot;?_-;_-@_-"/>
    <numFmt numFmtId="185" formatCode="&quot;R$&quot;\ #,##0.0000;\-&quot;R$&quot;\ #,##0.0000"/>
    <numFmt numFmtId="186" formatCode="0.0"/>
    <numFmt numFmtId="187" formatCode="_(* #,##0.000_);_(* \(#,##0.000\);_(* &quot;-&quot;_);_(@_)"/>
    <numFmt numFmtId="188" formatCode="_-* #,##0.000_-;\-* #,##0.000_-;_-* &quot;-&quot;_-;_-@_-"/>
    <numFmt numFmtId="189" formatCode="0.000%"/>
    <numFmt numFmtId="191" formatCode="_-* #,##0.00_-;\-* #,##0.00_-;_-* &quot;-&quot;_-;_-@_-"/>
  </numFmts>
  <fonts count="78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sz val="8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b/>
      <sz val="8.5"/>
      <name val="Century Gothic"/>
      <family val="2"/>
    </font>
    <font>
      <sz val="8.5"/>
      <name val="Century Gothic"/>
      <family val="2"/>
    </font>
    <font>
      <sz val="10"/>
      <name val="Century Gothic"/>
      <family val="2"/>
    </font>
    <font>
      <sz val="8"/>
      <color indexed="55"/>
      <name val="Century Gothic"/>
      <family val="2"/>
    </font>
    <font>
      <b/>
      <sz val="9"/>
      <color indexed="9"/>
      <name val="Century Gothic"/>
      <family val="2"/>
    </font>
    <font>
      <sz val="9"/>
      <color indexed="10"/>
      <name val="Century Gothic"/>
      <family val="2"/>
    </font>
    <font>
      <b/>
      <sz val="8.5"/>
      <color indexed="9"/>
      <name val="Century Gothic"/>
      <family val="2"/>
    </font>
    <font>
      <b/>
      <sz val="8"/>
      <color indexed="9"/>
      <name val="Century Gothic"/>
      <family val="2"/>
    </font>
    <font>
      <b/>
      <u/>
      <sz val="8"/>
      <color indexed="9"/>
      <name val="Century Gothic"/>
      <family val="2"/>
    </font>
    <font>
      <b/>
      <sz val="10"/>
      <name val="Century Gothic"/>
      <family val="2"/>
    </font>
    <font>
      <b/>
      <sz val="8"/>
      <color indexed="9"/>
      <name val="Century Gothic"/>
      <family val="2"/>
    </font>
    <font>
      <b/>
      <sz val="10"/>
      <color indexed="9"/>
      <name val="Century Gothic"/>
      <family val="2"/>
    </font>
    <font>
      <sz val="8"/>
      <color indexed="9"/>
      <name val="Century Gothic"/>
      <family val="2"/>
    </font>
    <font>
      <i/>
      <sz val="9"/>
      <name val="Century Gothic"/>
      <family val="2"/>
    </font>
    <font>
      <sz val="8"/>
      <color theme="0"/>
      <name val="Century Gothic"/>
      <family val="2"/>
    </font>
    <font>
      <sz val="9"/>
      <color indexed="12"/>
      <name val="Century Gothic"/>
      <family val="2"/>
    </font>
    <font>
      <b/>
      <sz val="8"/>
      <color rgb="FFFF0000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0"/>
      <name val="Century Gothic"/>
      <family val="2"/>
    </font>
    <font>
      <b/>
      <sz val="8"/>
      <color theme="0"/>
      <name val="Century Gothic"/>
      <family val="2"/>
    </font>
    <font>
      <b/>
      <u/>
      <sz val="8"/>
      <color theme="0"/>
      <name val="Century Gothic"/>
      <family val="2"/>
    </font>
    <font>
      <sz val="9"/>
      <color theme="0"/>
      <name val="Century Gothic"/>
      <family val="2"/>
    </font>
    <font>
      <sz val="9"/>
      <color indexed="81"/>
      <name val="Segoe UI"/>
      <family val="2"/>
    </font>
    <font>
      <b/>
      <vertAlign val="superscript"/>
      <sz val="9"/>
      <color theme="0"/>
      <name val="Century Gothic"/>
      <family val="2"/>
    </font>
    <font>
      <b/>
      <sz val="9"/>
      <color indexed="81"/>
      <name val="Segoe UI"/>
      <family val="2"/>
    </font>
    <font>
      <b/>
      <sz val="9"/>
      <color rgb="FFC00000"/>
      <name val="Century Gothic"/>
      <family val="2"/>
    </font>
    <font>
      <b/>
      <sz val="18"/>
      <color rgb="FFC8141E"/>
      <name val="Century Gothic"/>
      <family val="2"/>
    </font>
    <font>
      <sz val="18"/>
      <color rgb="FFC8141E"/>
      <name val="Century Gothic"/>
      <family val="2"/>
    </font>
    <font>
      <b/>
      <sz val="14"/>
      <color rgb="FFC8141E"/>
      <name val="Century Gothic"/>
      <family val="2"/>
    </font>
    <font>
      <sz val="10"/>
      <color rgb="FFC8141E"/>
      <name val="Century Gothic"/>
      <family val="2"/>
    </font>
    <font>
      <b/>
      <u/>
      <sz val="18"/>
      <color rgb="FFC8141E"/>
      <name val="Century Gothic"/>
      <family val="2"/>
    </font>
    <font>
      <b/>
      <u/>
      <sz val="16"/>
      <color rgb="FFC8141E"/>
      <name val="Century Gothic"/>
      <family val="2"/>
    </font>
    <font>
      <b/>
      <sz val="12"/>
      <color rgb="FFC8141E"/>
      <name val="Century Gothic"/>
      <family val="2"/>
    </font>
    <font>
      <b/>
      <sz val="10"/>
      <color theme="0"/>
      <name val="Century Gothic"/>
      <family val="2"/>
    </font>
    <font>
      <b/>
      <sz val="36"/>
      <color rgb="FFC8141E"/>
      <name val="Century Gothic"/>
      <family val="2"/>
    </font>
    <font>
      <b/>
      <sz val="18"/>
      <color rgb="FFC00000"/>
      <name val="Century Gothic"/>
      <family val="2"/>
    </font>
    <font>
      <b/>
      <sz val="36"/>
      <color rgb="FFC00000"/>
      <name val="Century Gothic"/>
      <family val="2"/>
    </font>
    <font>
      <sz val="18"/>
      <color rgb="FFC00000"/>
      <name val="Century Gothic"/>
      <family val="2"/>
    </font>
    <font>
      <u/>
      <sz val="10"/>
      <color rgb="FFC00000"/>
      <name val="Arial"/>
      <family val="2"/>
    </font>
    <font>
      <sz val="10"/>
      <color rgb="FFC00000"/>
      <name val="Century Gothic"/>
      <family val="2"/>
    </font>
    <font>
      <b/>
      <sz val="46"/>
      <color rgb="FFC00000"/>
      <name val="Century Gothic"/>
      <family val="2"/>
    </font>
    <font>
      <b/>
      <u/>
      <sz val="10"/>
      <color rgb="FFC00000"/>
      <name val="Arial"/>
      <family val="2"/>
    </font>
    <font>
      <sz val="10"/>
      <color rgb="FFC00000"/>
      <name val="Arial"/>
      <family val="2"/>
    </font>
    <font>
      <sz val="9"/>
      <color rgb="FFFF0000"/>
      <name val="Century Gothic"/>
      <family val="2"/>
    </font>
    <font>
      <u/>
      <sz val="9"/>
      <name val="Century Gothic"/>
      <family val="2"/>
    </font>
    <font>
      <i/>
      <sz val="8"/>
      <color rgb="FFFF000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8141E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9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7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7" borderId="0" applyNumberFormat="0" applyBorder="0" applyAlignment="0" applyProtection="0"/>
    <xf numFmtId="0" fontId="4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5" fillId="3" borderId="0" applyNumberFormat="0" applyBorder="0" applyAlignment="0" applyProtection="0"/>
    <xf numFmtId="0" fontId="10" fillId="4" borderId="0" applyNumberFormat="0" applyBorder="0" applyAlignment="0" applyProtection="0"/>
    <xf numFmtId="0" fontId="6" fillId="8" borderId="1" applyNumberFormat="0" applyAlignment="0" applyProtection="0"/>
    <xf numFmtId="0" fontId="6" fillId="24" borderId="1" applyNumberFormat="0" applyAlignment="0" applyProtection="0"/>
    <xf numFmtId="0" fontId="7" fillId="19" borderId="2" applyNumberFormat="0" applyAlignment="0" applyProtection="0"/>
    <xf numFmtId="0" fontId="15" fillId="0" borderId="3" applyNumberFormat="0" applyFill="0" applyAlignment="0" applyProtection="0"/>
    <xf numFmtId="0" fontId="7" fillId="19" borderId="2" applyNumberFormat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17" borderId="0" applyNumberFormat="0" applyBorder="0" applyAlignment="0" applyProtection="0"/>
    <xf numFmtId="0" fontId="4" fillId="23" borderId="0" applyNumberFormat="0" applyBorder="0" applyAlignment="0" applyProtection="0"/>
    <xf numFmtId="0" fontId="14" fillId="7" borderId="1" applyNumberFormat="0" applyAlignment="0" applyProtection="0"/>
    <xf numFmtId="168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22" fillId="0" borderId="0"/>
    <xf numFmtId="0" fontId="2" fillId="0" borderId="0"/>
    <xf numFmtId="0" fontId="2" fillId="0" borderId="0"/>
    <xf numFmtId="0" fontId="2" fillId="9" borderId="7" applyNumberFormat="0" applyFont="0" applyAlignment="0" applyProtection="0"/>
    <xf numFmtId="0" fontId="2" fillId="9" borderId="8" applyNumberFormat="0" applyFont="0" applyAlignment="0" applyProtection="0"/>
    <xf numFmtId="0" fontId="17" fillId="8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24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5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57">
    <xf numFmtId="0" fontId="0" fillId="0" borderId="0" xfId="0"/>
    <xf numFmtId="0" fontId="27" fillId="26" borderId="0" xfId="70" applyFont="1" applyFill="1"/>
    <xf numFmtId="0" fontId="28" fillId="26" borderId="0" xfId="70" applyFont="1" applyFill="1"/>
    <xf numFmtId="0" fontId="28" fillId="0" borderId="0" xfId="70" applyFont="1"/>
    <xf numFmtId="41" fontId="31" fillId="26" borderId="12" xfId="79" applyNumberFormat="1" applyFont="1" applyFill="1" applyBorder="1" applyAlignment="1">
      <alignment horizontal="right" vertical="center"/>
    </xf>
    <xf numFmtId="166" fontId="31" fillId="26" borderId="12" xfId="79" applyNumberFormat="1" applyFont="1" applyFill="1" applyBorder="1" applyAlignment="1">
      <alignment horizontal="right" vertical="center"/>
    </xf>
    <xf numFmtId="0" fontId="28" fillId="0" borderId="0" xfId="70" applyFont="1" applyFill="1"/>
    <xf numFmtId="41" fontId="31" fillId="0" borderId="12" xfId="79" applyNumberFormat="1" applyFont="1" applyFill="1" applyBorder="1" applyAlignment="1">
      <alignment horizontal="right" vertical="center"/>
    </xf>
    <xf numFmtId="167" fontId="31" fillId="0" borderId="13" xfId="70" applyNumberFormat="1" applyFont="1" applyFill="1" applyBorder="1" applyAlignment="1">
      <alignment horizontal="right" vertical="center"/>
    </xf>
    <xf numFmtId="166" fontId="31" fillId="0" borderId="12" xfId="79" applyNumberFormat="1" applyFont="1" applyFill="1" applyBorder="1" applyAlignment="1">
      <alignment horizontal="right" vertical="center"/>
    </xf>
    <xf numFmtId="9" fontId="31" fillId="0" borderId="13" xfId="76" applyFont="1" applyFill="1" applyBorder="1" applyAlignment="1">
      <alignment horizontal="right" vertical="center"/>
    </xf>
    <xf numFmtId="0" fontId="28" fillId="26" borderId="0" xfId="70" applyFont="1" applyFill="1" applyBorder="1"/>
    <xf numFmtId="0" fontId="28" fillId="0" borderId="0" xfId="70" applyFont="1" applyFill="1" applyBorder="1"/>
    <xf numFmtId="41" fontId="31" fillId="0" borderId="8" xfId="70" applyNumberFormat="1" applyFont="1" applyFill="1" applyBorder="1" applyAlignment="1">
      <alignment vertical="center"/>
    </xf>
    <xf numFmtId="0" fontId="31" fillId="26" borderId="0" xfId="70" applyFont="1" applyFill="1"/>
    <xf numFmtId="0" fontId="31" fillId="0" borderId="0" xfId="70" applyFont="1"/>
    <xf numFmtId="0" fontId="35" fillId="0" borderId="0" xfId="70" applyFont="1"/>
    <xf numFmtId="0" fontId="31" fillId="0" borderId="0" xfId="70" applyFont="1" applyFill="1"/>
    <xf numFmtId="41" fontId="29" fillId="0" borderId="8" xfId="70" applyNumberFormat="1" applyFont="1" applyFill="1" applyBorder="1" applyAlignment="1">
      <alignment vertical="center"/>
    </xf>
    <xf numFmtId="167" fontId="29" fillId="0" borderId="8" xfId="76" applyNumberFormat="1" applyFont="1" applyFill="1" applyBorder="1" applyAlignment="1">
      <alignment horizontal="right" vertical="center"/>
    </xf>
    <xf numFmtId="167" fontId="29" fillId="0" borderId="8" xfId="70" applyNumberFormat="1" applyFont="1" applyFill="1" applyBorder="1" applyAlignment="1">
      <alignment horizontal="right" vertical="center"/>
    </xf>
    <xf numFmtId="0" fontId="29" fillId="0" borderId="0" xfId="70" applyFont="1" applyFill="1"/>
    <xf numFmtId="167" fontId="31" fillId="0" borderId="8" xfId="70" applyNumberFormat="1" applyFont="1" applyFill="1" applyBorder="1" applyAlignment="1">
      <alignment vertical="center"/>
    </xf>
    <xf numFmtId="41" fontId="31" fillId="0" borderId="8" xfId="79" applyNumberFormat="1" applyFont="1" applyFill="1" applyBorder="1" applyAlignment="1">
      <alignment horizontal="left" vertical="center"/>
    </xf>
    <xf numFmtId="167" fontId="31" fillId="0" borderId="8" xfId="76" applyNumberFormat="1" applyFont="1" applyFill="1" applyBorder="1" applyAlignment="1">
      <alignment horizontal="right" vertical="center"/>
    </xf>
    <xf numFmtId="167" fontId="31" fillId="0" borderId="8" xfId="70" applyNumberFormat="1" applyFont="1" applyFill="1" applyBorder="1" applyAlignment="1">
      <alignment horizontal="right" vertical="center"/>
    </xf>
    <xf numFmtId="41" fontId="31" fillId="0" borderId="8" xfId="70" applyNumberFormat="1" applyFont="1" applyFill="1" applyBorder="1" applyAlignment="1">
      <alignment horizontal="right" vertical="center"/>
    </xf>
    <xf numFmtId="166" fontId="31" fillId="0" borderId="8" xfId="70" applyNumberFormat="1" applyFont="1" applyFill="1" applyBorder="1" applyAlignment="1">
      <alignment vertical="center"/>
    </xf>
    <xf numFmtId="41" fontId="29" fillId="0" borderId="8" xfId="70" applyNumberFormat="1" applyFont="1" applyFill="1" applyBorder="1" applyAlignment="1">
      <alignment horizontal="right" vertical="center"/>
    </xf>
    <xf numFmtId="41" fontId="29" fillId="0" borderId="8" xfId="79" applyNumberFormat="1" applyFont="1" applyFill="1" applyBorder="1" applyAlignment="1">
      <alignment vertical="center"/>
    </xf>
    <xf numFmtId="41" fontId="31" fillId="0" borderId="8" xfId="79" applyNumberFormat="1" applyFont="1" applyFill="1" applyBorder="1" applyAlignment="1">
      <alignment vertical="center"/>
    </xf>
    <xf numFmtId="166" fontId="31" fillId="0" borderId="8" xfId="79" applyNumberFormat="1" applyFont="1" applyFill="1" applyBorder="1" applyAlignment="1">
      <alignment horizontal="right" vertical="center"/>
    </xf>
    <xf numFmtId="41" fontId="31" fillId="0" borderId="8" xfId="70" applyNumberFormat="1" applyFont="1" applyFill="1" applyBorder="1" applyAlignment="1">
      <alignment vertical="center" wrapText="1"/>
    </xf>
    <xf numFmtId="0" fontId="35" fillId="0" borderId="0" xfId="70" applyFont="1" applyFill="1"/>
    <xf numFmtId="0" fontId="31" fillId="0" borderId="8" xfId="70" applyFont="1" applyFill="1" applyBorder="1" applyAlignment="1">
      <alignment horizontal="left" vertical="center" indent="1"/>
    </xf>
    <xf numFmtId="41" fontId="31" fillId="26" borderId="8" xfId="79" applyNumberFormat="1" applyFont="1" applyFill="1" applyBorder="1" applyAlignment="1">
      <alignment vertical="center"/>
    </xf>
    <xf numFmtId="41" fontId="31" fillId="0" borderId="0" xfId="70" applyNumberFormat="1" applyFont="1" applyFill="1"/>
    <xf numFmtId="167" fontId="31" fillId="0" borderId="8" xfId="76" applyNumberFormat="1" applyFont="1" applyFill="1" applyBorder="1" applyAlignment="1">
      <alignment vertical="center" wrapText="1"/>
    </xf>
    <xf numFmtId="0" fontId="30" fillId="26" borderId="0" xfId="70" applyFont="1" applyFill="1"/>
    <xf numFmtId="0" fontId="30" fillId="26" borderId="8" xfId="70" applyFont="1" applyFill="1" applyBorder="1" applyAlignment="1">
      <alignment horizontal="center" vertical="center"/>
    </xf>
    <xf numFmtId="0" fontId="30" fillId="26" borderId="0" xfId="70" applyFont="1" applyFill="1" applyAlignment="1">
      <alignment vertical="center"/>
    </xf>
    <xf numFmtId="0" fontId="28" fillId="26" borderId="0" xfId="70" applyFont="1" applyFill="1" applyAlignment="1">
      <alignment vertical="center"/>
    </xf>
    <xf numFmtId="0" fontId="36" fillId="28" borderId="0" xfId="70" applyFont="1" applyFill="1" applyBorder="1" applyAlignment="1">
      <alignment horizontal="center" vertical="center"/>
    </xf>
    <xf numFmtId="41" fontId="39" fillId="28" borderId="12" xfId="79" applyNumberFormat="1" applyFont="1" applyFill="1" applyBorder="1" applyAlignment="1">
      <alignment horizontal="right" vertical="center"/>
    </xf>
    <xf numFmtId="166" fontId="39" fillId="28" borderId="12" xfId="79" applyNumberFormat="1" applyFont="1" applyFill="1" applyBorder="1" applyAlignment="1">
      <alignment horizontal="right" vertical="center"/>
    </xf>
    <xf numFmtId="0" fontId="39" fillId="28" borderId="8" xfId="70" applyFont="1" applyFill="1" applyBorder="1" applyAlignment="1">
      <alignment vertical="center"/>
    </xf>
    <xf numFmtId="41" fontId="39" fillId="28" borderId="8" xfId="79" applyNumberFormat="1" applyFont="1" applyFill="1" applyBorder="1" applyAlignment="1">
      <alignment vertical="center"/>
    </xf>
    <xf numFmtId="167" fontId="39" fillId="28" borderId="8" xfId="76" applyNumberFormat="1" applyFont="1" applyFill="1" applyBorder="1" applyAlignment="1">
      <alignment horizontal="right" vertical="center"/>
    </xf>
    <xf numFmtId="41" fontId="39" fillId="28" borderId="8" xfId="79" applyNumberFormat="1" applyFont="1" applyFill="1" applyBorder="1" applyAlignment="1">
      <alignment vertical="center" wrapText="1"/>
    </xf>
    <xf numFmtId="41" fontId="39" fillId="28" borderId="8" xfId="70" applyNumberFormat="1" applyFont="1" applyFill="1" applyBorder="1" applyAlignment="1">
      <alignment vertical="center"/>
    </xf>
    <xf numFmtId="0" fontId="36" fillId="28" borderId="0" xfId="70" applyFont="1" applyFill="1" applyBorder="1" applyAlignment="1">
      <alignment horizontal="center" vertical="center" wrapText="1"/>
    </xf>
    <xf numFmtId="0" fontId="36" fillId="28" borderId="13" xfId="70" applyFont="1" applyFill="1" applyBorder="1" applyAlignment="1">
      <alignment vertical="center"/>
    </xf>
    <xf numFmtId="15" fontId="36" fillId="28" borderId="13" xfId="70" applyNumberFormat="1" applyFont="1" applyFill="1" applyBorder="1" applyAlignment="1">
      <alignment horizontal="center" vertical="center"/>
    </xf>
    <xf numFmtId="171" fontId="36" fillId="28" borderId="13" xfId="70" applyNumberFormat="1" applyFont="1" applyFill="1" applyBorder="1" applyAlignment="1">
      <alignment horizontal="center" vertical="center"/>
    </xf>
    <xf numFmtId="165" fontId="36" fillId="28" borderId="13" xfId="70" applyNumberFormat="1" applyFont="1" applyFill="1" applyBorder="1" applyAlignment="1">
      <alignment horizontal="center" vertical="center"/>
    </xf>
    <xf numFmtId="167" fontId="36" fillId="28" borderId="13" xfId="70" applyNumberFormat="1" applyFont="1" applyFill="1" applyBorder="1" applyAlignment="1">
      <alignment horizontal="center" vertical="center"/>
    </xf>
    <xf numFmtId="10" fontId="36" fillId="28" borderId="13" xfId="70" applyNumberFormat="1" applyFont="1" applyFill="1" applyBorder="1" applyAlignment="1">
      <alignment horizontal="center" vertical="center"/>
    </xf>
    <xf numFmtId="0" fontId="36" fillId="28" borderId="8" xfId="70" applyFont="1" applyFill="1" applyBorder="1" applyAlignment="1">
      <alignment vertical="center"/>
    </xf>
    <xf numFmtId="171" fontId="36" fillId="28" borderId="8" xfId="70" applyNumberFormat="1" applyFont="1" applyFill="1" applyBorder="1" applyAlignment="1">
      <alignment horizontal="center"/>
    </xf>
    <xf numFmtId="165" fontId="36" fillId="28" borderId="8" xfId="70" applyNumberFormat="1" applyFont="1" applyFill="1" applyBorder="1" applyAlignment="1">
      <alignment horizontal="center"/>
    </xf>
    <xf numFmtId="167" fontId="36" fillId="28" borderId="8" xfId="70" applyNumberFormat="1" applyFont="1" applyFill="1" applyBorder="1" applyAlignment="1">
      <alignment horizontal="center" vertical="center"/>
    </xf>
    <xf numFmtId="10" fontId="36" fillId="28" borderId="8" xfId="70" applyNumberFormat="1" applyFont="1" applyFill="1" applyBorder="1" applyAlignment="1">
      <alignment horizontal="center" vertical="center"/>
    </xf>
    <xf numFmtId="171" fontId="36" fillId="28" borderId="8" xfId="70" applyNumberFormat="1" applyFont="1" applyFill="1" applyBorder="1" applyAlignment="1">
      <alignment horizontal="center" vertical="center"/>
    </xf>
    <xf numFmtId="165" fontId="36" fillId="28" borderId="8" xfId="70" applyNumberFormat="1" applyFont="1" applyFill="1" applyBorder="1" applyAlignment="1">
      <alignment horizontal="center" vertical="center"/>
    </xf>
    <xf numFmtId="0" fontId="29" fillId="26" borderId="8" xfId="70" applyFont="1" applyFill="1" applyBorder="1" applyAlignment="1">
      <alignment vertical="center"/>
    </xf>
    <xf numFmtId="41" fontId="29" fillId="26" borderId="8" xfId="70" applyNumberFormat="1" applyFont="1" applyFill="1" applyBorder="1" applyAlignment="1">
      <alignment vertical="center"/>
    </xf>
    <xf numFmtId="167" fontId="29" fillId="26" borderId="8" xfId="76" applyNumberFormat="1" applyFont="1" applyFill="1" applyBorder="1" applyAlignment="1">
      <alignment vertical="center"/>
    </xf>
    <xf numFmtId="41" fontId="29" fillId="26" borderId="8" xfId="70" applyNumberFormat="1" applyFont="1" applyFill="1" applyBorder="1" applyAlignment="1">
      <alignment horizontal="right" vertical="center"/>
    </xf>
    <xf numFmtId="167" fontId="29" fillId="26" borderId="8" xfId="76" applyNumberFormat="1" applyFont="1" applyFill="1" applyBorder="1" applyAlignment="1">
      <alignment horizontal="right" vertical="center"/>
    </xf>
    <xf numFmtId="167" fontId="29" fillId="26" borderId="8" xfId="70" applyNumberFormat="1" applyFont="1" applyFill="1" applyBorder="1" applyAlignment="1">
      <alignment horizontal="right" vertical="center"/>
    </xf>
    <xf numFmtId="0" fontId="31" fillId="0" borderId="8" xfId="70" applyFont="1" applyFill="1" applyBorder="1" applyAlignment="1">
      <alignment horizontal="right" vertical="center"/>
    </xf>
    <xf numFmtId="41" fontId="39" fillId="28" borderId="8" xfId="70" applyNumberFormat="1" applyFont="1" applyFill="1" applyBorder="1" applyAlignment="1">
      <alignment horizontal="right" vertical="center"/>
    </xf>
    <xf numFmtId="0" fontId="21" fillId="0" borderId="0" xfId="64" applyFont="1" applyAlignment="1" applyProtection="1"/>
    <xf numFmtId="0" fontId="28" fillId="26" borderId="14" xfId="70" applyFont="1" applyFill="1" applyBorder="1"/>
    <xf numFmtId="171" fontId="37" fillId="0" borderId="14" xfId="70" applyNumberFormat="1" applyFont="1" applyFill="1" applyBorder="1"/>
    <xf numFmtId="0" fontId="28" fillId="26" borderId="14" xfId="70" applyFont="1" applyFill="1" applyBorder="1" applyAlignment="1">
      <alignment vertical="center"/>
    </xf>
    <xf numFmtId="0" fontId="39" fillId="28" borderId="0" xfId="70" applyFont="1" applyFill="1" applyBorder="1" applyAlignment="1">
      <alignment horizontal="left" vertical="center"/>
    </xf>
    <xf numFmtId="0" fontId="32" fillId="0" borderId="8" xfId="70" applyFont="1" applyFill="1" applyBorder="1" applyAlignment="1">
      <alignment vertical="center"/>
    </xf>
    <xf numFmtId="166" fontId="33" fillId="26" borderId="8" xfId="79" applyNumberFormat="1" applyFont="1" applyFill="1" applyBorder="1" applyAlignment="1">
      <alignment horizontal="right" vertical="center"/>
    </xf>
    <xf numFmtId="170" fontId="33" fillId="26" borderId="8" xfId="79" applyNumberFormat="1" applyFont="1" applyFill="1" applyBorder="1" applyAlignment="1">
      <alignment horizontal="right" vertical="center"/>
    </xf>
    <xf numFmtId="170" fontId="33" fillId="0" borderId="8" xfId="79" applyNumberFormat="1" applyFont="1" applyFill="1" applyBorder="1" applyAlignment="1">
      <alignment horizontal="right" vertical="center"/>
    </xf>
    <xf numFmtId="167" fontId="33" fillId="26" borderId="8" xfId="79" applyNumberFormat="1" applyFont="1" applyFill="1" applyBorder="1" applyAlignment="1">
      <alignment horizontal="right" vertical="center"/>
    </xf>
    <xf numFmtId="167" fontId="33" fillId="0" borderId="8" xfId="79" applyNumberFormat="1" applyFont="1" applyFill="1" applyBorder="1" applyAlignment="1">
      <alignment horizontal="right" vertical="center"/>
    </xf>
    <xf numFmtId="43" fontId="33" fillId="26" borderId="8" xfId="79" applyNumberFormat="1" applyFont="1" applyFill="1" applyBorder="1" applyAlignment="1">
      <alignment horizontal="right" vertical="center"/>
    </xf>
    <xf numFmtId="43" fontId="33" fillId="0" borderId="8" xfId="79" applyNumberFormat="1" applyFont="1" applyFill="1" applyBorder="1" applyAlignment="1">
      <alignment horizontal="right" vertical="center"/>
    </xf>
    <xf numFmtId="49" fontId="36" fillId="28" borderId="13" xfId="70" applyNumberFormat="1" applyFont="1" applyFill="1" applyBorder="1" applyAlignment="1">
      <alignment horizontal="center" vertical="center"/>
    </xf>
    <xf numFmtId="49" fontId="36" fillId="28" borderId="12" xfId="70" applyNumberFormat="1" applyFont="1" applyFill="1" applyBorder="1" applyAlignment="1">
      <alignment horizontal="center" vertical="center"/>
    </xf>
    <xf numFmtId="49" fontId="36" fillId="28" borderId="8" xfId="7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vertical="center"/>
    </xf>
    <xf numFmtId="15" fontId="28" fillId="0" borderId="8" xfId="0" applyNumberFormat="1" applyFont="1" applyFill="1" applyBorder="1" applyAlignment="1">
      <alignment horizontal="center" vertical="center"/>
    </xf>
    <xf numFmtId="0" fontId="21" fillId="0" borderId="0" xfId="64" applyAlignment="1" applyProtection="1">
      <alignment horizontal="left"/>
    </xf>
    <xf numFmtId="41" fontId="31" fillId="0" borderId="8" xfId="79" applyNumberFormat="1" applyFont="1" applyFill="1" applyBorder="1" applyAlignment="1">
      <alignment horizontal="right" vertical="center"/>
    </xf>
    <xf numFmtId="0" fontId="42" fillId="28" borderId="8" xfId="70" applyFont="1" applyFill="1" applyBorder="1" applyAlignment="1">
      <alignment vertical="center"/>
    </xf>
    <xf numFmtId="41" fontId="42" fillId="28" borderId="8" xfId="70" applyNumberFormat="1" applyFont="1" applyFill="1" applyBorder="1" applyAlignment="1">
      <alignment vertical="center"/>
    </xf>
    <xf numFmtId="167" fontId="42" fillId="28" borderId="8" xfId="70" applyNumberFormat="1" applyFont="1" applyFill="1" applyBorder="1" applyAlignment="1">
      <alignment vertical="center"/>
    </xf>
    <xf numFmtId="167" fontId="42" fillId="28" borderId="8" xfId="76" applyNumberFormat="1" applyFont="1" applyFill="1" applyBorder="1" applyAlignment="1">
      <alignment horizontal="right" vertical="center"/>
    </xf>
    <xf numFmtId="167" fontId="42" fillId="28" borderId="8" xfId="70" applyNumberFormat="1" applyFont="1" applyFill="1" applyBorder="1" applyAlignment="1">
      <alignment horizontal="right" vertical="center"/>
    </xf>
    <xf numFmtId="167" fontId="42" fillId="28" borderId="13" xfId="70" applyNumberFormat="1" applyFont="1" applyFill="1" applyBorder="1" applyAlignment="1">
      <alignment horizontal="right" vertical="center"/>
    </xf>
    <xf numFmtId="37" fontId="31" fillId="0" borderId="8" xfId="70" applyNumberFormat="1" applyFont="1" applyFill="1" applyBorder="1" applyAlignment="1">
      <alignment horizontal="right" vertical="center"/>
    </xf>
    <xf numFmtId="0" fontId="21" fillId="0" borderId="0" xfId="64" applyFill="1" applyBorder="1" applyAlignment="1" applyProtection="1">
      <alignment horizontal="left"/>
    </xf>
    <xf numFmtId="0" fontId="31" fillId="26" borderId="0" xfId="72" applyFont="1" applyFill="1"/>
    <xf numFmtId="0" fontId="31" fillId="0" borderId="0" xfId="72" applyFont="1"/>
    <xf numFmtId="0" fontId="35" fillId="0" borderId="0" xfId="72" applyFont="1"/>
    <xf numFmtId="0" fontId="31" fillId="0" borderId="0" xfId="72" applyFont="1" applyFill="1"/>
    <xf numFmtId="166" fontId="31" fillId="0" borderId="0" xfId="79" applyNumberFormat="1" applyFont="1" applyFill="1"/>
    <xf numFmtId="0" fontId="28" fillId="26" borderId="0" xfId="72" applyFont="1" applyFill="1"/>
    <xf numFmtId="0" fontId="29" fillId="0" borderId="0" xfId="72" applyFont="1" applyFill="1" applyAlignment="1">
      <alignment horizontal="right" vertical="center"/>
    </xf>
    <xf numFmtId="0" fontId="29" fillId="0" borderId="8" xfId="72" applyFont="1" applyFill="1" applyBorder="1" applyAlignment="1">
      <alignment vertical="center"/>
    </xf>
    <xf numFmtId="41" fontId="29" fillId="0" borderId="8" xfId="72" applyNumberFormat="1" applyFont="1" applyFill="1" applyBorder="1" applyAlignment="1">
      <alignment vertical="center"/>
    </xf>
    <xf numFmtId="167" fontId="29" fillId="0" borderId="8" xfId="72" applyNumberFormat="1" applyFont="1" applyFill="1" applyBorder="1" applyAlignment="1">
      <alignment vertical="center"/>
    </xf>
    <xf numFmtId="167" fontId="29" fillId="0" borderId="8" xfId="72" applyNumberFormat="1" applyFont="1" applyFill="1" applyBorder="1" applyAlignment="1">
      <alignment horizontal="right" vertical="center"/>
    </xf>
    <xf numFmtId="167" fontId="29" fillId="0" borderId="13" xfId="72" applyNumberFormat="1" applyFont="1" applyFill="1" applyBorder="1" applyAlignment="1">
      <alignment horizontal="right" vertical="center"/>
    </xf>
    <xf numFmtId="0" fontId="29" fillId="0" borderId="0" xfId="72" applyFont="1" applyFill="1"/>
    <xf numFmtId="0" fontId="31" fillId="0" borderId="8" xfId="72" applyFont="1" applyFill="1" applyBorder="1" applyAlignment="1">
      <alignment horizontal="left" vertical="center" indent="1"/>
    </xf>
    <xf numFmtId="0" fontId="31" fillId="0" borderId="8" xfId="72" applyFont="1" applyFill="1" applyBorder="1" applyAlignment="1">
      <alignment horizontal="left" vertical="center" indent="2"/>
    </xf>
    <xf numFmtId="41" fontId="31" fillId="0" borderId="8" xfId="72" applyNumberFormat="1" applyFont="1" applyFill="1" applyBorder="1" applyAlignment="1">
      <alignment horizontal="left" vertical="center"/>
    </xf>
    <xf numFmtId="167" fontId="31" fillId="0" borderId="8" xfId="72" applyNumberFormat="1" applyFont="1" applyFill="1" applyBorder="1" applyAlignment="1">
      <alignment vertical="center"/>
    </xf>
    <xf numFmtId="167" fontId="31" fillId="0" borderId="8" xfId="72" applyNumberFormat="1" applyFont="1" applyFill="1" applyBorder="1" applyAlignment="1">
      <alignment horizontal="right" vertical="center"/>
    </xf>
    <xf numFmtId="41" fontId="31" fillId="0" borderId="8" xfId="72" applyNumberFormat="1" applyFont="1" applyFill="1" applyBorder="1" applyAlignment="1">
      <alignment horizontal="right" vertical="center"/>
    </xf>
    <xf numFmtId="41" fontId="31" fillId="0" borderId="8" xfId="72" applyNumberFormat="1" applyFont="1" applyFill="1" applyBorder="1" applyAlignment="1">
      <alignment vertical="center"/>
    </xf>
    <xf numFmtId="166" fontId="31" fillId="0" borderId="8" xfId="72" applyNumberFormat="1" applyFont="1" applyFill="1" applyBorder="1" applyAlignment="1">
      <alignment vertical="center"/>
    </xf>
    <xf numFmtId="167" fontId="31" fillId="0" borderId="13" xfId="72" applyNumberFormat="1" applyFont="1" applyFill="1" applyBorder="1" applyAlignment="1">
      <alignment horizontal="right" vertical="center"/>
    </xf>
    <xf numFmtId="0" fontId="39" fillId="28" borderId="8" xfId="72" applyFont="1" applyFill="1" applyBorder="1" applyAlignment="1">
      <alignment vertical="center"/>
    </xf>
    <xf numFmtId="167" fontId="39" fillId="28" borderId="8" xfId="72" applyNumberFormat="1" applyFont="1" applyFill="1" applyBorder="1" applyAlignment="1">
      <alignment vertical="center"/>
    </xf>
    <xf numFmtId="167" fontId="39" fillId="28" borderId="8" xfId="72" applyNumberFormat="1" applyFont="1" applyFill="1" applyBorder="1" applyAlignment="1">
      <alignment horizontal="right" vertical="center"/>
    </xf>
    <xf numFmtId="0" fontId="31" fillId="0" borderId="8" xfId="72" applyFont="1" applyFill="1" applyBorder="1" applyAlignment="1">
      <alignment vertical="center"/>
    </xf>
    <xf numFmtId="41" fontId="31" fillId="0" borderId="8" xfId="72" applyNumberFormat="1" applyFont="1" applyFill="1" applyBorder="1" applyAlignment="1">
      <alignment horizontal="left" vertical="center" wrapText="1"/>
    </xf>
    <xf numFmtId="166" fontId="31" fillId="26" borderId="8" xfId="72" applyNumberFormat="1" applyFont="1" applyFill="1" applyBorder="1" applyAlignment="1">
      <alignment vertical="center"/>
    </xf>
    <xf numFmtId="0" fontId="39" fillId="28" borderId="8" xfId="72" applyFont="1" applyFill="1" applyBorder="1" applyAlignment="1">
      <alignment vertical="center" wrapText="1"/>
    </xf>
    <xf numFmtId="41" fontId="39" fillId="28" borderId="8" xfId="72" applyNumberFormat="1" applyFont="1" applyFill="1" applyBorder="1" applyAlignment="1">
      <alignment vertical="center" wrapText="1"/>
    </xf>
    <xf numFmtId="0" fontId="31" fillId="0" borderId="8" xfId="72" applyFont="1" applyFill="1" applyBorder="1" applyAlignment="1">
      <alignment horizontal="left" vertical="center" wrapText="1" indent="1"/>
    </xf>
    <xf numFmtId="0" fontId="31" fillId="0" borderId="8" xfId="72" applyFont="1" applyFill="1" applyBorder="1" applyAlignment="1">
      <alignment horizontal="left" vertical="center" wrapText="1" indent="2"/>
    </xf>
    <xf numFmtId="41" fontId="31" fillId="0" borderId="8" xfId="72" applyNumberFormat="1" applyFont="1" applyFill="1" applyBorder="1" applyAlignment="1">
      <alignment vertical="center" wrapText="1"/>
    </xf>
    <xf numFmtId="0" fontId="29" fillId="0" borderId="0" xfId="72" applyFont="1"/>
    <xf numFmtId="173" fontId="31" fillId="0" borderId="8" xfId="72" applyNumberFormat="1" applyFont="1" applyFill="1" applyBorder="1" applyAlignment="1">
      <alignment vertical="center"/>
    </xf>
    <xf numFmtId="172" fontId="31" fillId="0" borderId="8" xfId="72" applyNumberFormat="1" applyFont="1" applyFill="1" applyBorder="1" applyAlignment="1">
      <alignment vertical="center"/>
    </xf>
    <xf numFmtId="0" fontId="31" fillId="0" borderId="8" xfId="72" applyFont="1" applyFill="1" applyBorder="1" applyAlignment="1">
      <alignment horizontal="left" vertical="center" wrapText="1"/>
    </xf>
    <xf numFmtId="0" fontId="31" fillId="0" borderId="15" xfId="72" applyFont="1" applyFill="1" applyBorder="1" applyAlignment="1">
      <alignment horizontal="left" wrapText="1" indent="1"/>
    </xf>
    <xf numFmtId="41" fontId="31" fillId="0" borderId="15" xfId="72" applyNumberFormat="1" applyFont="1" applyFill="1" applyBorder="1" applyAlignment="1">
      <alignment horizontal="left" vertical="center" wrapText="1"/>
    </xf>
    <xf numFmtId="0" fontId="31" fillId="0" borderId="0" xfId="72" applyFont="1" applyFill="1" applyBorder="1"/>
    <xf numFmtId="166" fontId="31" fillId="0" borderId="15" xfId="79" applyNumberFormat="1" applyFont="1" applyFill="1" applyBorder="1" applyAlignment="1">
      <alignment horizontal="left" vertical="center" wrapText="1"/>
    </xf>
    <xf numFmtId="0" fontId="31" fillId="0" borderId="0" xfId="72" applyFont="1" applyBorder="1"/>
    <xf numFmtId="0" fontId="35" fillId="0" borderId="0" xfId="72" applyFont="1" applyFill="1"/>
    <xf numFmtId="0" fontId="30" fillId="0" borderId="0" xfId="71" applyFont="1"/>
    <xf numFmtId="0" fontId="30" fillId="26" borderId="0" xfId="71" applyFont="1" applyFill="1"/>
    <xf numFmtId="0" fontId="27" fillId="0" borderId="0" xfId="71" applyFont="1"/>
    <xf numFmtId="41" fontId="27" fillId="0" borderId="0" xfId="71" applyNumberFormat="1" applyFont="1"/>
    <xf numFmtId="0" fontId="27" fillId="26" borderId="0" xfId="71" applyFont="1" applyFill="1"/>
    <xf numFmtId="0" fontId="28" fillId="0" borderId="0" xfId="71" applyFont="1"/>
    <xf numFmtId="0" fontId="28" fillId="26" borderId="0" xfId="71" applyFont="1" applyFill="1"/>
    <xf numFmtId="0" fontId="28" fillId="0" borderId="21" xfId="71" applyFont="1" applyFill="1" applyBorder="1"/>
    <xf numFmtId="0" fontId="28" fillId="27" borderId="22" xfId="71" applyFont="1" applyFill="1" applyBorder="1"/>
    <xf numFmtId="0" fontId="36" fillId="0" borderId="0" xfId="71" applyFont="1" applyFill="1"/>
    <xf numFmtId="0" fontId="38" fillId="28" borderId="8" xfId="71" applyFont="1" applyFill="1" applyBorder="1" applyAlignment="1">
      <alignment horizontal="left" vertical="center" indent="1"/>
    </xf>
    <xf numFmtId="0" fontId="38" fillId="28" borderId="16" xfId="71" applyFont="1" applyFill="1" applyBorder="1" applyAlignment="1">
      <alignment horizontal="left" vertical="center" indent="1"/>
    </xf>
    <xf numFmtId="41" fontId="39" fillId="28" borderId="16" xfId="71" applyNumberFormat="1" applyFont="1" applyFill="1" applyBorder="1" applyAlignment="1">
      <alignment horizontal="right" vertical="center"/>
    </xf>
    <xf numFmtId="167" fontId="39" fillId="28" borderId="13" xfId="71" applyNumberFormat="1" applyFont="1" applyFill="1" applyBorder="1" applyAlignment="1">
      <alignment horizontal="right" vertical="center"/>
    </xf>
    <xf numFmtId="41" fontId="39" fillId="28" borderId="8" xfId="71" applyNumberFormat="1" applyFont="1" applyFill="1" applyBorder="1" applyAlignment="1">
      <alignment horizontal="right" vertical="center"/>
    </xf>
    <xf numFmtId="41" fontId="39" fillId="28" borderId="13" xfId="71" applyNumberFormat="1" applyFont="1" applyFill="1" applyBorder="1" applyAlignment="1">
      <alignment horizontal="right" vertical="center"/>
    </xf>
    <xf numFmtId="0" fontId="38" fillId="28" borderId="12" xfId="71" applyFont="1" applyFill="1" applyBorder="1" applyAlignment="1">
      <alignment horizontal="left" vertical="center" indent="1"/>
    </xf>
    <xf numFmtId="41" fontId="39" fillId="28" borderId="12" xfId="71" applyNumberFormat="1" applyFont="1" applyFill="1" applyBorder="1" applyAlignment="1">
      <alignment horizontal="right" vertical="center"/>
    </xf>
    <xf numFmtId="0" fontId="33" fillId="26" borderId="8" xfId="71" applyFont="1" applyFill="1" applyBorder="1" applyAlignment="1">
      <alignment horizontal="left" vertical="center" indent="1"/>
    </xf>
    <xf numFmtId="0" fontId="33" fillId="26" borderId="12" xfId="71" applyFont="1" applyFill="1" applyBorder="1" applyAlignment="1">
      <alignment horizontal="left" vertical="center" indent="1"/>
    </xf>
    <xf numFmtId="167" fontId="31" fillId="26" borderId="13" xfId="71" applyNumberFormat="1" applyFont="1" applyFill="1" applyBorder="1" applyAlignment="1">
      <alignment horizontal="right" vertical="center"/>
    </xf>
    <xf numFmtId="41" fontId="31" fillId="26" borderId="12" xfId="71" applyNumberFormat="1" applyFont="1" applyFill="1" applyBorder="1" applyAlignment="1">
      <alignment horizontal="right" vertical="center"/>
    </xf>
    <xf numFmtId="166" fontId="31" fillId="26" borderId="8" xfId="79" applyNumberFormat="1" applyFont="1" applyFill="1" applyBorder="1" applyAlignment="1">
      <alignment horizontal="right" vertical="center"/>
    </xf>
    <xf numFmtId="41" fontId="31" fillId="26" borderId="8" xfId="71" applyNumberFormat="1" applyFont="1" applyFill="1" applyBorder="1" applyAlignment="1">
      <alignment horizontal="right" vertical="center"/>
    </xf>
    <xf numFmtId="167" fontId="31" fillId="26" borderId="8" xfId="71" applyNumberFormat="1" applyFont="1" applyFill="1" applyBorder="1" applyAlignment="1">
      <alignment horizontal="right" vertical="center"/>
    </xf>
    <xf numFmtId="0" fontId="30" fillId="0" borderId="0" xfId="71" applyFont="1" applyFill="1"/>
    <xf numFmtId="0" fontId="28" fillId="0" borderId="0" xfId="71" applyFont="1" applyFill="1"/>
    <xf numFmtId="0" fontId="33" fillId="0" borderId="8" xfId="71" applyFont="1" applyFill="1" applyBorder="1" applyAlignment="1">
      <alignment horizontal="left" vertical="center" indent="1"/>
    </xf>
    <xf numFmtId="0" fontId="33" fillId="0" borderId="12" xfId="71" applyFont="1" applyFill="1" applyBorder="1" applyAlignment="1">
      <alignment horizontal="left" vertical="center" indent="1"/>
    </xf>
    <xf numFmtId="167" fontId="31" fillId="0" borderId="13" xfId="71" applyNumberFormat="1" applyFont="1" applyFill="1" applyBorder="1" applyAlignment="1">
      <alignment horizontal="right" vertical="center"/>
    </xf>
    <xf numFmtId="41" fontId="31" fillId="0" borderId="12" xfId="71" applyNumberFormat="1" applyFont="1" applyFill="1" applyBorder="1" applyAlignment="1">
      <alignment horizontal="right" vertical="center"/>
    </xf>
    <xf numFmtId="41" fontId="31" fillId="0" borderId="8" xfId="71" applyNumberFormat="1" applyFont="1" applyFill="1" applyBorder="1" applyAlignment="1">
      <alignment horizontal="right" vertical="center"/>
    </xf>
    <xf numFmtId="0" fontId="33" fillId="26" borderId="8" xfId="71" applyFont="1" applyFill="1" applyBorder="1" applyAlignment="1">
      <alignment horizontal="left" vertical="center" indent="3"/>
    </xf>
    <xf numFmtId="166" fontId="39" fillId="28" borderId="8" xfId="79" applyNumberFormat="1" applyFont="1" applyFill="1" applyBorder="1" applyAlignment="1">
      <alignment horizontal="right" vertical="center"/>
    </xf>
    <xf numFmtId="0" fontId="33" fillId="26" borderId="8" xfId="71" applyFont="1" applyFill="1" applyBorder="1" applyAlignment="1">
      <alignment horizontal="left" vertical="center" wrapText="1" indent="1"/>
    </xf>
    <xf numFmtId="0" fontId="33" fillId="26" borderId="12" xfId="71" applyFont="1" applyFill="1" applyBorder="1" applyAlignment="1">
      <alignment horizontal="left" vertical="center" wrapText="1" indent="1"/>
    </xf>
    <xf numFmtId="167" fontId="31" fillId="0" borderId="8" xfId="71" applyNumberFormat="1" applyFont="1" applyFill="1" applyBorder="1" applyAlignment="1">
      <alignment horizontal="right" vertical="center"/>
    </xf>
    <xf numFmtId="0" fontId="33" fillId="0" borderId="8" xfId="71" applyFont="1" applyFill="1" applyBorder="1" applyAlignment="1">
      <alignment horizontal="left" vertical="center" wrapText="1" indent="1"/>
    </xf>
    <xf numFmtId="0" fontId="28" fillId="26" borderId="0" xfId="71" applyFont="1" applyFill="1" applyBorder="1"/>
    <xf numFmtId="41" fontId="28" fillId="26" borderId="0" xfId="71" applyNumberFormat="1" applyFont="1" applyFill="1" applyBorder="1"/>
    <xf numFmtId="0" fontId="43" fillId="0" borderId="0" xfId="72" applyFont="1" applyFill="1" applyBorder="1" applyAlignment="1"/>
    <xf numFmtId="41" fontId="31" fillId="29" borderId="8" xfId="70" applyNumberFormat="1" applyFont="1" applyFill="1" applyBorder="1" applyAlignment="1">
      <alignment horizontal="right" vertical="center"/>
    </xf>
    <xf numFmtId="167" fontId="31" fillId="26" borderId="8" xfId="76" applyNumberFormat="1" applyFont="1" applyFill="1" applyBorder="1" applyAlignment="1">
      <alignment horizontal="right" vertical="center"/>
    </xf>
    <xf numFmtId="174" fontId="31" fillId="0" borderId="15" xfId="72" applyNumberFormat="1" applyFont="1" applyFill="1" applyBorder="1" applyAlignment="1">
      <alignment horizontal="left" vertical="center" wrapText="1"/>
    </xf>
    <xf numFmtId="167" fontId="31" fillId="26" borderId="12" xfId="76" applyNumberFormat="1" applyFont="1" applyFill="1" applyBorder="1" applyAlignment="1">
      <alignment horizontal="right" vertical="center"/>
    </xf>
    <xf numFmtId="41" fontId="33" fillId="0" borderId="8" xfId="79" applyNumberFormat="1" applyFont="1" applyFill="1" applyBorder="1" applyAlignment="1">
      <alignment horizontal="right" vertical="center"/>
    </xf>
    <xf numFmtId="167" fontId="31" fillId="0" borderId="8" xfId="76" applyNumberFormat="1" applyFont="1" applyFill="1" applyBorder="1" applyAlignment="1">
      <alignment horizontal="right" vertical="center" wrapText="1"/>
    </xf>
    <xf numFmtId="175" fontId="28" fillId="26" borderId="8" xfId="0" applyNumberFormat="1" applyFont="1" applyFill="1" applyBorder="1" applyAlignment="1">
      <alignment horizontal="center" vertical="center"/>
    </xf>
    <xf numFmtId="7" fontId="28" fillId="26" borderId="8" xfId="0" applyNumberFormat="1" applyFont="1" applyFill="1" applyBorder="1" applyAlignment="1">
      <alignment horizontal="center" vertical="center"/>
    </xf>
    <xf numFmtId="167" fontId="29" fillId="0" borderId="8" xfId="76" applyNumberFormat="1" applyFont="1" applyFill="1" applyBorder="1" applyAlignment="1">
      <alignment vertical="center"/>
    </xf>
    <xf numFmtId="0" fontId="28" fillId="0" borderId="8" xfId="70" applyFont="1" applyFill="1" applyBorder="1" applyAlignment="1">
      <alignment horizontal="center" vertical="center"/>
    </xf>
    <xf numFmtId="0" fontId="45" fillId="26" borderId="0" xfId="70" applyFont="1" applyFill="1"/>
    <xf numFmtId="0" fontId="31" fillId="26" borderId="13" xfId="71" applyNumberFormat="1" applyFont="1" applyFill="1" applyBorder="1" applyAlignment="1">
      <alignment horizontal="right" vertical="center"/>
    </xf>
    <xf numFmtId="176" fontId="28" fillId="26" borderId="8" xfId="0" applyNumberFormat="1" applyFont="1" applyFill="1" applyBorder="1" applyAlignment="1">
      <alignment horizontal="center" vertical="center"/>
    </xf>
    <xf numFmtId="177" fontId="36" fillId="28" borderId="13" xfId="70" applyNumberFormat="1" applyFont="1" applyFill="1" applyBorder="1" applyAlignment="1">
      <alignment horizontal="center" vertical="center"/>
    </xf>
    <xf numFmtId="0" fontId="29" fillId="0" borderId="0" xfId="70" applyFont="1" applyFill="1" applyAlignment="1">
      <alignment horizontal="right" vertical="center"/>
    </xf>
    <xf numFmtId="0" fontId="42" fillId="0" borderId="0" xfId="70" applyFont="1" applyFill="1"/>
    <xf numFmtId="41" fontId="31" fillId="0" borderId="0" xfId="72" applyNumberFormat="1" applyFont="1" applyFill="1"/>
    <xf numFmtId="178" fontId="31" fillId="0" borderId="0" xfId="79" applyNumberFormat="1" applyFont="1" applyFill="1"/>
    <xf numFmtId="41" fontId="29" fillId="0" borderId="0" xfId="70" applyNumberFormat="1" applyFont="1" applyFill="1"/>
    <xf numFmtId="0" fontId="46" fillId="0" borderId="0" xfId="70" applyFont="1" applyFill="1"/>
    <xf numFmtId="166" fontId="31" fillId="0" borderId="8" xfId="79" applyNumberFormat="1" applyFont="1" applyFill="1" applyBorder="1" applyAlignment="1">
      <alignment vertical="center"/>
    </xf>
    <xf numFmtId="179" fontId="31" fillId="0" borderId="8" xfId="72" applyNumberFormat="1" applyFont="1" applyFill="1" applyBorder="1" applyAlignment="1">
      <alignment vertical="center"/>
    </xf>
    <xf numFmtId="41" fontId="29" fillId="0" borderId="8" xfId="70" applyNumberFormat="1" applyFont="1" applyFill="1" applyBorder="1" applyAlignment="1">
      <alignment vertical="center" wrapText="1"/>
    </xf>
    <xf numFmtId="41" fontId="28" fillId="26" borderId="0" xfId="71" applyNumberFormat="1" applyFont="1" applyFill="1"/>
    <xf numFmtId="166" fontId="28" fillId="0" borderId="0" xfId="70" applyNumberFormat="1" applyFont="1"/>
    <xf numFmtId="166" fontId="28" fillId="26" borderId="0" xfId="70" applyNumberFormat="1" applyFont="1" applyFill="1" applyBorder="1"/>
    <xf numFmtId="41" fontId="31" fillId="26" borderId="8" xfId="70" applyNumberFormat="1" applyFont="1" applyFill="1" applyBorder="1" applyAlignment="1">
      <alignment horizontal="right" vertical="center"/>
    </xf>
    <xf numFmtId="41" fontId="31" fillId="26" borderId="8" xfId="70" applyNumberFormat="1" applyFont="1" applyFill="1" applyBorder="1" applyAlignment="1">
      <alignment vertical="center"/>
    </xf>
    <xf numFmtId="167" fontId="31" fillId="26" borderId="8" xfId="76" applyNumberFormat="1" applyFont="1" applyFill="1" applyBorder="1" applyAlignment="1">
      <alignment vertical="center"/>
    </xf>
    <xf numFmtId="167" fontId="31" fillId="26" borderId="8" xfId="70" applyNumberFormat="1" applyFont="1" applyFill="1" applyBorder="1" applyAlignment="1">
      <alignment horizontal="right" vertical="center"/>
    </xf>
    <xf numFmtId="41" fontId="30" fillId="0" borderId="0" xfId="71" applyNumberFormat="1" applyFont="1"/>
    <xf numFmtId="41" fontId="30" fillId="26" borderId="0" xfId="71" applyNumberFormat="1" applyFont="1" applyFill="1"/>
    <xf numFmtId="0" fontId="28" fillId="26" borderId="0" xfId="0" applyFont="1" applyFill="1"/>
    <xf numFmtId="167" fontId="47" fillId="0" borderId="8" xfId="0" applyNumberFormat="1" applyFont="1" applyFill="1" applyBorder="1" applyAlignment="1">
      <alignment horizontal="center" vertical="center"/>
    </xf>
    <xf numFmtId="0" fontId="31" fillId="26" borderId="8" xfId="70" applyFont="1" applyFill="1" applyBorder="1" applyAlignment="1">
      <alignment horizontal="left" vertical="center" indent="2"/>
    </xf>
    <xf numFmtId="171" fontId="28" fillId="26" borderId="8" xfId="0" applyNumberFormat="1" applyFont="1" applyFill="1" applyBorder="1" applyAlignment="1">
      <alignment horizontal="center" vertical="center"/>
    </xf>
    <xf numFmtId="171" fontId="36" fillId="28" borderId="13" xfId="70" quotePrefix="1" applyNumberFormat="1" applyFont="1" applyFill="1" applyBorder="1" applyAlignment="1">
      <alignment horizontal="center" vertical="center"/>
    </xf>
    <xf numFmtId="0" fontId="27" fillId="26" borderId="0" xfId="0" applyFont="1" applyFill="1"/>
    <xf numFmtId="0" fontId="31" fillId="0" borderId="8" xfId="70" applyFont="1" applyFill="1" applyBorder="1" applyAlignment="1">
      <alignment horizontal="left" vertical="center" indent="2"/>
    </xf>
    <xf numFmtId="41" fontId="31" fillId="0" borderId="8" xfId="7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vertical="center"/>
    </xf>
    <xf numFmtId="180" fontId="31" fillId="0" borderId="8" xfId="76" applyNumberFormat="1" applyFont="1" applyFill="1" applyBorder="1" applyAlignment="1">
      <alignment horizontal="right" vertical="center"/>
    </xf>
    <xf numFmtId="181" fontId="31" fillId="0" borderId="8" xfId="79" applyNumberFormat="1" applyFont="1" applyFill="1" applyBorder="1" applyAlignment="1">
      <alignment horizontal="right" vertical="center"/>
    </xf>
    <xf numFmtId="169" fontId="28" fillId="0" borderId="0" xfId="70" applyNumberFormat="1" applyFont="1" applyFill="1"/>
    <xf numFmtId="182" fontId="31" fillId="0" borderId="8" xfId="79" applyNumberFormat="1" applyFont="1" applyFill="1" applyBorder="1" applyAlignment="1">
      <alignment horizontal="right" vertical="center"/>
    </xf>
    <xf numFmtId="178" fontId="31" fillId="0" borderId="8" xfId="79" applyNumberFormat="1" applyFont="1" applyFill="1" applyBorder="1" applyAlignment="1">
      <alignment horizontal="right" vertical="center"/>
    </xf>
    <xf numFmtId="0" fontId="32" fillId="0" borderId="8" xfId="70" applyFont="1" applyFill="1" applyBorder="1" applyAlignment="1">
      <alignment horizontal="left" vertical="center"/>
    </xf>
    <xf numFmtId="0" fontId="39" fillId="30" borderId="0" xfId="70" applyFont="1" applyFill="1" applyBorder="1" applyAlignment="1">
      <alignment horizontal="left" vertical="center"/>
    </xf>
    <xf numFmtId="0" fontId="32" fillId="0" borderId="13" xfId="70" applyFont="1" applyFill="1" applyBorder="1" applyAlignment="1">
      <alignment horizontal="left" vertical="center"/>
    </xf>
    <xf numFmtId="0" fontId="48" fillId="0" borderId="23" xfId="70" applyFont="1" applyFill="1" applyBorder="1" applyAlignment="1">
      <alignment horizontal="left" vertical="center"/>
    </xf>
    <xf numFmtId="183" fontId="33" fillId="26" borderId="8" xfId="79" applyNumberFormat="1" applyFont="1" applyFill="1" applyBorder="1" applyAlignment="1">
      <alignment horizontal="right" vertical="center"/>
    </xf>
    <xf numFmtId="183" fontId="33" fillId="0" borderId="8" xfId="79" applyNumberFormat="1" applyFont="1" applyFill="1" applyBorder="1" applyAlignment="1">
      <alignment horizontal="right" vertical="center"/>
    </xf>
    <xf numFmtId="167" fontId="33" fillId="0" borderId="8" xfId="76" applyNumberFormat="1" applyFont="1" applyFill="1" applyBorder="1" applyAlignment="1">
      <alignment horizontal="right" vertical="center"/>
    </xf>
    <xf numFmtId="0" fontId="36" fillId="30" borderId="0" xfId="70" applyFont="1" applyFill="1" applyBorder="1" applyAlignment="1">
      <alignment horizontal="center" vertical="center"/>
    </xf>
    <xf numFmtId="0" fontId="48" fillId="0" borderId="25" xfId="70" applyFont="1" applyFill="1" applyBorder="1" applyAlignment="1">
      <alignment horizontal="left" vertical="center"/>
    </xf>
    <xf numFmtId="166" fontId="33" fillId="26" borderId="13" xfId="79" applyNumberFormat="1" applyFont="1" applyFill="1" applyBorder="1" applyAlignment="1">
      <alignment horizontal="right" vertical="center"/>
    </xf>
    <xf numFmtId="0" fontId="49" fillId="29" borderId="24" xfId="70" applyFont="1" applyFill="1" applyBorder="1" applyAlignment="1">
      <alignment horizontal="center" vertical="center"/>
    </xf>
    <xf numFmtId="0" fontId="32" fillId="0" borderId="8" xfId="70" applyFont="1" applyFill="1" applyBorder="1" applyAlignment="1">
      <alignment horizontal="left" vertical="center" indent="2"/>
    </xf>
    <xf numFmtId="184" fontId="28" fillId="0" borderId="0" xfId="70" applyNumberFormat="1" applyFont="1" applyFill="1"/>
    <xf numFmtId="170" fontId="28" fillId="0" borderId="0" xfId="70" applyNumberFormat="1" applyFont="1"/>
    <xf numFmtId="183" fontId="28" fillId="0" borderId="0" xfId="70" applyNumberFormat="1" applyFont="1"/>
    <xf numFmtId="164" fontId="28" fillId="0" borderId="0" xfId="70" applyNumberFormat="1" applyFont="1" applyFill="1"/>
    <xf numFmtId="7" fontId="28" fillId="0" borderId="8" xfId="0" applyNumberFormat="1" applyFont="1" applyFill="1" applyBorder="1" applyAlignment="1">
      <alignment horizontal="center" vertical="center"/>
    </xf>
    <xf numFmtId="0" fontId="50" fillId="30" borderId="0" xfId="70" applyFont="1" applyFill="1" applyBorder="1" applyAlignment="1">
      <alignment horizontal="center" vertical="center"/>
    </xf>
    <xf numFmtId="0" fontId="51" fillId="30" borderId="8" xfId="71" applyFont="1" applyFill="1" applyBorder="1" applyAlignment="1">
      <alignment horizontal="left" vertical="center"/>
    </xf>
    <xf numFmtId="0" fontId="51" fillId="30" borderId="16" xfId="71" applyFont="1" applyFill="1" applyBorder="1" applyAlignment="1">
      <alignment horizontal="left" vertical="center"/>
    </xf>
    <xf numFmtId="0" fontId="50" fillId="30" borderId="0" xfId="71" applyFont="1" applyFill="1" applyBorder="1" applyAlignment="1">
      <alignment horizontal="center" vertical="center"/>
    </xf>
    <xf numFmtId="0" fontId="50" fillId="30" borderId="0" xfId="71" applyFont="1" applyFill="1" applyBorder="1" applyAlignment="1">
      <alignment horizontal="center" vertical="center" wrapText="1"/>
    </xf>
    <xf numFmtId="17" fontId="50" fillId="30" borderId="0" xfId="71" applyNumberFormat="1" applyFont="1" applyFill="1" applyBorder="1" applyAlignment="1">
      <alignment horizontal="center" vertical="center" wrapText="1"/>
    </xf>
    <xf numFmtId="0" fontId="50" fillId="30" borderId="16" xfId="71" applyFont="1" applyFill="1" applyBorder="1" applyAlignment="1">
      <alignment horizontal="center" vertical="center" wrapText="1"/>
    </xf>
    <xf numFmtId="0" fontId="52" fillId="30" borderId="16" xfId="70" applyFont="1" applyFill="1" applyBorder="1" applyAlignment="1">
      <alignment horizontal="left" vertical="center" wrapText="1"/>
    </xf>
    <xf numFmtId="41" fontId="52" fillId="30" borderId="8" xfId="70" applyNumberFormat="1" applyFont="1" applyFill="1" applyBorder="1" applyAlignment="1">
      <alignment horizontal="center" vertical="center"/>
    </xf>
    <xf numFmtId="167" fontId="51" fillId="30" borderId="17" xfId="70" applyNumberFormat="1" applyFont="1" applyFill="1" applyBorder="1" applyAlignment="1">
      <alignment horizontal="center" vertical="center"/>
    </xf>
    <xf numFmtId="41" fontId="52" fillId="30" borderId="17" xfId="70" applyNumberFormat="1" applyFont="1" applyFill="1" applyBorder="1" applyAlignment="1">
      <alignment horizontal="center" vertical="center"/>
    </xf>
    <xf numFmtId="0" fontId="52" fillId="30" borderId="17" xfId="70" applyNumberFormat="1" applyFont="1" applyFill="1" applyBorder="1" applyAlignment="1">
      <alignment horizontal="center" vertical="center"/>
    </xf>
    <xf numFmtId="14" fontId="28" fillId="0" borderId="8" xfId="0" applyNumberFormat="1" applyFont="1" applyFill="1" applyBorder="1" applyAlignment="1">
      <alignment horizontal="center" vertical="center"/>
    </xf>
    <xf numFmtId="171" fontId="28" fillId="0" borderId="8" xfId="0" applyNumberFormat="1" applyFont="1" applyFill="1" applyBorder="1" applyAlignment="1">
      <alignment horizontal="left" vertical="center" indent="1"/>
    </xf>
    <xf numFmtId="175" fontId="28" fillId="0" borderId="8" xfId="0" applyNumberFormat="1" applyFont="1" applyFill="1" applyBorder="1" applyAlignment="1">
      <alignment horizontal="left" vertical="center" indent="1"/>
    </xf>
    <xf numFmtId="0" fontId="53" fillId="0" borderId="26" xfId="70" applyFont="1" applyFill="1" applyBorder="1" applyAlignment="1">
      <alignment horizontal="center" vertical="center"/>
    </xf>
    <xf numFmtId="15" fontId="53" fillId="0" borderId="26" xfId="0" applyNumberFormat="1" applyFont="1" applyFill="1" applyBorder="1" applyAlignment="1">
      <alignment horizontal="center" vertical="center"/>
    </xf>
    <xf numFmtId="169" fontId="28" fillId="0" borderId="8" xfId="79" applyNumberFormat="1" applyFont="1" applyFill="1" applyBorder="1" applyAlignment="1">
      <alignment horizontal="right" vertical="center" indent="1"/>
    </xf>
    <xf numFmtId="0" fontId="28" fillId="0" borderId="8" xfId="0" applyFont="1" applyFill="1" applyBorder="1" applyAlignment="1">
      <alignment horizontal="left" vertical="center" indent="1"/>
    </xf>
    <xf numFmtId="15" fontId="28" fillId="0" borderId="8" xfId="0" applyNumberFormat="1" applyFont="1" applyFill="1" applyBorder="1" applyAlignment="1">
      <alignment horizontal="left" vertical="center" indent="1"/>
    </xf>
    <xf numFmtId="0" fontId="28" fillId="26" borderId="0" xfId="70" applyFont="1" applyFill="1" applyAlignment="1">
      <alignment wrapText="1"/>
    </xf>
    <xf numFmtId="0" fontId="50" fillId="30" borderId="0" xfId="70" applyFont="1" applyFill="1" applyBorder="1" applyAlignment="1">
      <alignment horizontal="center" vertical="center" wrapText="1"/>
    </xf>
    <xf numFmtId="0" fontId="53" fillId="26" borderId="0" xfId="70" applyFont="1" applyFill="1" applyBorder="1" applyAlignment="1">
      <alignment horizontal="center" wrapText="1"/>
    </xf>
    <xf numFmtId="0" fontId="28" fillId="0" borderId="8" xfId="0" applyNumberFormat="1" applyFont="1" applyFill="1" applyBorder="1" applyAlignment="1">
      <alignment horizontal="center" vertical="center"/>
    </xf>
    <xf numFmtId="0" fontId="28" fillId="26" borderId="0" xfId="70" applyFont="1" applyFill="1" applyAlignment="1">
      <alignment horizontal="center"/>
    </xf>
    <xf numFmtId="171" fontId="28" fillId="26" borderId="0" xfId="70" applyNumberFormat="1" applyFont="1" applyFill="1"/>
    <xf numFmtId="185" fontId="28" fillId="26" borderId="0" xfId="70" applyNumberFormat="1" applyFont="1" applyFill="1"/>
    <xf numFmtId="179" fontId="28" fillId="26" borderId="0" xfId="70" applyNumberFormat="1" applyFont="1" applyFill="1"/>
    <xf numFmtId="178" fontId="28" fillId="26" borderId="0" xfId="79" applyNumberFormat="1" applyFont="1" applyFill="1"/>
    <xf numFmtId="0" fontId="28" fillId="0" borderId="0" xfId="70" applyFont="1" applyAlignment="1">
      <alignment horizontal="right" vertical="center"/>
    </xf>
    <xf numFmtId="0" fontId="59" fillId="0" borderId="0" xfId="0" applyFont="1" applyFill="1" applyBorder="1"/>
    <xf numFmtId="0" fontId="60" fillId="0" borderId="0" xfId="0" applyFont="1" applyFill="1" applyBorder="1" applyAlignment="1">
      <alignment horizontal="left"/>
    </xf>
    <xf numFmtId="0" fontId="61" fillId="0" borderId="0" xfId="0" applyFont="1" applyFill="1" applyBorder="1"/>
    <xf numFmtId="186" fontId="31" fillId="0" borderId="0" xfId="72" applyNumberFormat="1" applyFont="1" applyFill="1"/>
    <xf numFmtId="167" fontId="31" fillId="0" borderId="15" xfId="76" applyNumberFormat="1" applyFont="1" applyFill="1" applyBorder="1" applyAlignment="1">
      <alignment horizontal="right" vertical="center" wrapText="1"/>
    </xf>
    <xf numFmtId="0" fontId="31" fillId="0" borderId="22" xfId="0" applyFont="1" applyBorder="1" applyAlignment="1">
      <alignment vertical="center" wrapText="1"/>
    </xf>
    <xf numFmtId="0" fontId="29" fillId="31" borderId="8" xfId="70" applyFont="1" applyFill="1" applyBorder="1" applyAlignment="1">
      <alignment horizontal="left" vertical="center" indent="1"/>
    </xf>
    <xf numFmtId="41" fontId="29" fillId="31" borderId="8" xfId="70" applyNumberFormat="1" applyFont="1" applyFill="1" applyBorder="1" applyAlignment="1">
      <alignment vertical="center"/>
    </xf>
    <xf numFmtId="167" fontId="29" fillId="31" borderId="8" xfId="70" applyNumberFormat="1" applyFont="1" applyFill="1" applyBorder="1" applyAlignment="1">
      <alignment vertical="center"/>
    </xf>
    <xf numFmtId="167" fontId="29" fillId="31" borderId="8" xfId="70" applyNumberFormat="1" applyFont="1" applyFill="1" applyBorder="1" applyAlignment="1">
      <alignment horizontal="right" vertical="center"/>
    </xf>
    <xf numFmtId="167" fontId="29" fillId="31" borderId="8" xfId="76" applyNumberFormat="1" applyFont="1" applyFill="1" applyBorder="1" applyAlignment="1">
      <alignment horizontal="right" vertical="center"/>
    </xf>
    <xf numFmtId="167" fontId="29" fillId="31" borderId="13" xfId="70" applyNumberFormat="1" applyFont="1" applyFill="1" applyBorder="1" applyAlignment="1">
      <alignment horizontal="right" vertical="center"/>
    </xf>
    <xf numFmtId="41" fontId="29" fillId="31" borderId="8" xfId="70" applyNumberFormat="1" applyFont="1" applyFill="1" applyBorder="1" applyAlignment="1">
      <alignment horizontal="right" vertical="center"/>
    </xf>
    <xf numFmtId="0" fontId="39" fillId="32" borderId="8" xfId="70" applyFont="1" applyFill="1" applyBorder="1" applyAlignment="1">
      <alignment vertical="center"/>
    </xf>
    <xf numFmtId="41" fontId="42" fillId="32" borderId="8" xfId="70" applyNumberFormat="1" applyFont="1" applyFill="1" applyBorder="1" applyAlignment="1">
      <alignment vertical="center"/>
    </xf>
    <xf numFmtId="167" fontId="42" fillId="32" borderId="8" xfId="70" applyNumberFormat="1" applyFont="1" applyFill="1" applyBorder="1" applyAlignment="1">
      <alignment vertical="center"/>
    </xf>
    <xf numFmtId="167" fontId="42" fillId="32" borderId="8" xfId="70" applyNumberFormat="1" applyFont="1" applyFill="1" applyBorder="1" applyAlignment="1">
      <alignment horizontal="right" vertical="center"/>
    </xf>
    <xf numFmtId="167" fontId="42" fillId="32" borderId="8" xfId="76" applyNumberFormat="1" applyFont="1" applyFill="1" applyBorder="1" applyAlignment="1">
      <alignment horizontal="right" vertical="center"/>
    </xf>
    <xf numFmtId="167" fontId="42" fillId="32" borderId="13" xfId="70" applyNumberFormat="1" applyFont="1" applyFill="1" applyBorder="1" applyAlignment="1">
      <alignment horizontal="right" vertical="center"/>
    </xf>
    <xf numFmtId="0" fontId="40" fillId="30" borderId="8" xfId="70" applyFont="1" applyFill="1" applyBorder="1" applyAlignment="1">
      <alignment horizontal="left" vertical="center"/>
    </xf>
    <xf numFmtId="0" fontId="40" fillId="30" borderId="8" xfId="70" applyNumberFormat="1" applyFont="1" applyFill="1" applyBorder="1" applyAlignment="1">
      <alignment horizontal="center" vertical="center"/>
    </xf>
    <xf numFmtId="167" fontId="39" fillId="30" borderId="8" xfId="70" applyNumberFormat="1" applyFont="1" applyFill="1" applyBorder="1" applyAlignment="1">
      <alignment horizontal="center" vertical="center"/>
    </xf>
    <xf numFmtId="0" fontId="39" fillId="30" borderId="8" xfId="70" applyFont="1" applyFill="1" applyBorder="1" applyAlignment="1">
      <alignment horizontal="center" vertical="center"/>
    </xf>
    <xf numFmtId="0" fontId="40" fillId="30" borderId="8" xfId="70" applyFont="1" applyFill="1" applyBorder="1" applyAlignment="1">
      <alignment horizontal="center" vertical="center"/>
    </xf>
    <xf numFmtId="0" fontId="40" fillId="30" borderId="16" xfId="72" applyFont="1" applyFill="1" applyBorder="1" applyAlignment="1">
      <alignment horizontal="left" vertical="center"/>
    </xf>
    <xf numFmtId="0" fontId="40" fillId="30" borderId="8" xfId="72" applyFont="1" applyFill="1" applyBorder="1" applyAlignment="1">
      <alignment horizontal="left" vertical="center"/>
    </xf>
    <xf numFmtId="41" fontId="40" fillId="30" borderId="8" xfId="72" applyNumberFormat="1" applyFont="1" applyFill="1" applyBorder="1" applyAlignment="1">
      <alignment horizontal="center" vertical="center"/>
    </xf>
    <xf numFmtId="167" fontId="39" fillId="30" borderId="17" xfId="72" applyNumberFormat="1" applyFont="1" applyFill="1" applyBorder="1" applyAlignment="1">
      <alignment horizontal="center" vertical="center"/>
    </xf>
    <xf numFmtId="41" fontId="40" fillId="30" borderId="17" xfId="72" applyNumberFormat="1" applyFont="1" applyFill="1" applyBorder="1" applyAlignment="1">
      <alignment horizontal="center" vertical="center"/>
    </xf>
    <xf numFmtId="0" fontId="40" fillId="30" borderId="17" xfId="72" applyNumberFormat="1" applyFont="1" applyFill="1" applyBorder="1" applyAlignment="1">
      <alignment horizontal="center" vertical="center"/>
    </xf>
    <xf numFmtId="0" fontId="40" fillId="30" borderId="18" xfId="72" applyNumberFormat="1" applyFont="1" applyFill="1" applyBorder="1" applyAlignment="1">
      <alignment horizontal="center" vertical="center"/>
    </xf>
    <xf numFmtId="167" fontId="39" fillId="30" borderId="18" xfId="72" applyNumberFormat="1" applyFont="1" applyFill="1" applyBorder="1" applyAlignment="1">
      <alignment horizontal="center" vertical="center"/>
    </xf>
    <xf numFmtId="166" fontId="39" fillId="30" borderId="19" xfId="79" applyNumberFormat="1" applyFont="1" applyFill="1" applyBorder="1" applyAlignment="1">
      <alignment horizontal="center" vertical="center"/>
    </xf>
    <xf numFmtId="0" fontId="50" fillId="32" borderId="8" xfId="71" applyFont="1" applyFill="1" applyBorder="1" applyAlignment="1">
      <alignment horizontal="left" vertical="center" wrapText="1"/>
    </xf>
    <xf numFmtId="0" fontId="50" fillId="32" borderId="22" xfId="71" applyFont="1" applyFill="1" applyBorder="1" applyAlignment="1">
      <alignment horizontal="left" vertical="center" wrapText="1"/>
    </xf>
    <xf numFmtId="166" fontId="46" fillId="32" borderId="12" xfId="79" applyNumberFormat="1" applyFont="1" applyFill="1" applyBorder="1" applyAlignment="1">
      <alignment horizontal="right" vertical="center"/>
    </xf>
    <xf numFmtId="10" fontId="46" fillId="32" borderId="8" xfId="71" applyNumberFormat="1" applyFont="1" applyFill="1" applyBorder="1" applyAlignment="1">
      <alignment horizontal="right" vertical="center"/>
    </xf>
    <xf numFmtId="41" fontId="46" fillId="32" borderId="12" xfId="71" applyNumberFormat="1" applyFont="1" applyFill="1" applyBorder="1" applyAlignment="1">
      <alignment horizontal="right" vertical="center"/>
    </xf>
    <xf numFmtId="41" fontId="46" fillId="32" borderId="8" xfId="71" applyNumberFormat="1" applyFont="1" applyFill="1" applyBorder="1" applyAlignment="1">
      <alignment horizontal="right" vertical="center"/>
    </xf>
    <xf numFmtId="0" fontId="46" fillId="32" borderId="12" xfId="71" applyFont="1" applyFill="1" applyBorder="1" applyAlignment="1">
      <alignment horizontal="right" vertical="center"/>
    </xf>
    <xf numFmtId="0" fontId="46" fillId="32" borderId="8" xfId="71" applyFont="1" applyFill="1" applyBorder="1" applyAlignment="1">
      <alignment horizontal="right" vertical="center"/>
    </xf>
    <xf numFmtId="167" fontId="46" fillId="32" borderId="8" xfId="71" applyNumberFormat="1" applyFont="1" applyFill="1" applyBorder="1" applyAlignment="1">
      <alignment horizontal="right" vertical="center"/>
    </xf>
    <xf numFmtId="0" fontId="39" fillId="32" borderId="15" xfId="72" applyFont="1" applyFill="1" applyBorder="1" applyAlignment="1">
      <alignment vertical="center"/>
    </xf>
    <xf numFmtId="41" fontId="39" fillId="32" borderId="8" xfId="72" applyNumberFormat="1" applyFont="1" applyFill="1" applyBorder="1" applyAlignment="1">
      <alignment vertical="center"/>
    </xf>
    <xf numFmtId="167" fontId="39" fillId="32" borderId="8" xfId="72" applyNumberFormat="1" applyFont="1" applyFill="1" applyBorder="1" applyAlignment="1">
      <alignment vertical="center"/>
    </xf>
    <xf numFmtId="167" fontId="39" fillId="32" borderId="8" xfId="76" applyNumberFormat="1" applyFont="1" applyFill="1" applyBorder="1" applyAlignment="1">
      <alignment vertical="center"/>
    </xf>
    <xf numFmtId="167" fontId="39" fillId="32" borderId="8" xfId="72" applyNumberFormat="1" applyFont="1" applyFill="1" applyBorder="1" applyAlignment="1">
      <alignment horizontal="right" vertical="center"/>
    </xf>
    <xf numFmtId="167" fontId="39" fillId="32" borderId="13" xfId="72" applyNumberFormat="1" applyFont="1" applyFill="1" applyBorder="1" applyAlignment="1">
      <alignment vertical="center"/>
    </xf>
    <xf numFmtId="167" fontId="39" fillId="32" borderId="13" xfId="72" applyNumberFormat="1" applyFont="1" applyFill="1" applyBorder="1" applyAlignment="1">
      <alignment horizontal="right" vertical="center"/>
    </xf>
    <xf numFmtId="41" fontId="39" fillId="32" borderId="8" xfId="79" applyNumberFormat="1" applyFont="1" applyFill="1" applyBorder="1" applyAlignment="1">
      <alignment vertical="center"/>
    </xf>
    <xf numFmtId="0" fontId="39" fillId="32" borderId="8" xfId="72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64" applyFill="1" applyBorder="1" applyAlignment="1" applyProtection="1">
      <alignment vertical="center"/>
    </xf>
    <xf numFmtId="0" fontId="34" fillId="0" borderId="0" xfId="0" applyFont="1" applyFill="1" applyAlignment="1">
      <alignment vertical="center"/>
    </xf>
    <xf numFmtId="0" fontId="21" fillId="0" borderId="0" xfId="64" applyFill="1" applyBorder="1" applyAlignment="1" applyProtection="1">
      <alignment horizontal="left" vertical="center"/>
    </xf>
    <xf numFmtId="0" fontId="21" fillId="0" borderId="0" xfId="64" applyBorder="1" applyAlignment="1" applyProtection="1">
      <alignment horizontal="left" vertical="center"/>
    </xf>
    <xf numFmtId="0" fontId="21" fillId="0" borderId="20" xfId="64" applyBorder="1" applyAlignment="1" applyProtection="1">
      <alignment horizontal="left" vertical="center"/>
    </xf>
    <xf numFmtId="0" fontId="21" fillId="26" borderId="0" xfId="64" applyFill="1" applyBorder="1" applyAlignment="1" applyProtection="1">
      <alignment horizontal="left" vertical="center"/>
    </xf>
    <xf numFmtId="0" fontId="34" fillId="0" borderId="27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41" fontId="34" fillId="0" borderId="15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40" fillId="33" borderId="8" xfId="70" applyNumberFormat="1" applyFont="1" applyFill="1" applyBorder="1" applyAlignment="1">
      <alignment horizontal="center" vertical="center"/>
    </xf>
    <xf numFmtId="167" fontId="39" fillId="33" borderId="8" xfId="70" applyNumberFormat="1" applyFont="1" applyFill="1" applyBorder="1" applyAlignment="1">
      <alignment horizontal="center" vertical="center"/>
    </xf>
    <xf numFmtId="0" fontId="39" fillId="33" borderId="8" xfId="70" applyFont="1" applyFill="1" applyBorder="1" applyAlignment="1">
      <alignment horizontal="center" vertical="center"/>
    </xf>
    <xf numFmtId="0" fontId="40" fillId="33" borderId="8" xfId="70" applyFont="1" applyFill="1" applyBorder="1" applyAlignment="1">
      <alignment horizontal="center" vertical="center"/>
    </xf>
    <xf numFmtId="0" fontId="40" fillId="32" borderId="8" xfId="70" applyNumberFormat="1" applyFont="1" applyFill="1" applyBorder="1" applyAlignment="1">
      <alignment horizontal="center" vertical="center"/>
    </xf>
    <xf numFmtId="167" fontId="39" fillId="32" borderId="8" xfId="70" applyNumberFormat="1" applyFont="1" applyFill="1" applyBorder="1" applyAlignment="1">
      <alignment horizontal="center" vertical="center"/>
    </xf>
    <xf numFmtId="0" fontId="39" fillId="32" borderId="8" xfId="70" applyFont="1" applyFill="1" applyBorder="1" applyAlignment="1">
      <alignment horizontal="center" vertical="center"/>
    </xf>
    <xf numFmtId="0" fontId="40" fillId="32" borderId="8" xfId="70" applyFont="1" applyFill="1" applyBorder="1" applyAlignment="1">
      <alignment horizontal="center" vertical="center"/>
    </xf>
    <xf numFmtId="0" fontId="48" fillId="0" borderId="8" xfId="0" applyFont="1" applyFill="1" applyBorder="1" applyAlignment="1">
      <alignment horizontal="left" vertical="center"/>
    </xf>
    <xf numFmtId="166" fontId="48" fillId="0" borderId="8" xfId="79" applyNumberFormat="1" applyFont="1" applyFill="1" applyBorder="1" applyAlignment="1">
      <alignment horizontal="right" vertical="center"/>
    </xf>
    <xf numFmtId="166" fontId="48" fillId="0" borderId="8" xfId="79" applyNumberFormat="1" applyFont="1" applyFill="1" applyBorder="1" applyAlignment="1">
      <alignment vertical="center"/>
    </xf>
    <xf numFmtId="166" fontId="48" fillId="0" borderId="8" xfId="70" applyNumberFormat="1" applyFont="1" applyFill="1" applyBorder="1" applyAlignment="1">
      <alignment vertical="center"/>
    </xf>
    <xf numFmtId="0" fontId="29" fillId="31" borderId="8" xfId="70" applyFont="1" applyFill="1" applyBorder="1" applyAlignment="1">
      <alignment vertical="center"/>
    </xf>
    <xf numFmtId="180" fontId="29" fillId="31" borderId="8" xfId="76" applyNumberFormat="1" applyFont="1" applyFill="1" applyBorder="1" applyAlignment="1">
      <alignment horizontal="right" vertical="center"/>
    </xf>
    <xf numFmtId="0" fontId="39" fillId="33" borderId="8" xfId="70" applyFont="1" applyFill="1" applyBorder="1" applyAlignment="1">
      <alignment horizontal="left" vertical="center"/>
    </xf>
    <xf numFmtId="0" fontId="39" fillId="32" borderId="8" xfId="70" applyFont="1" applyFill="1" applyBorder="1" applyAlignment="1">
      <alignment horizontal="left" vertical="center"/>
    </xf>
    <xf numFmtId="0" fontId="31" fillId="26" borderId="22" xfId="70" applyFont="1" applyFill="1" applyBorder="1"/>
    <xf numFmtId="0" fontId="28" fillId="0" borderId="22" xfId="70" applyFont="1" applyFill="1" applyBorder="1"/>
    <xf numFmtId="0" fontId="65" fillId="30" borderId="0" xfId="70" applyFont="1" applyFill="1" applyBorder="1" applyAlignment="1">
      <alignment horizontal="center" vertical="center" wrapText="1"/>
    </xf>
    <xf numFmtId="0" fontId="39" fillId="33" borderId="8" xfId="70" applyFont="1" applyFill="1" applyBorder="1" applyAlignment="1">
      <alignment vertical="center"/>
    </xf>
    <xf numFmtId="41" fontId="39" fillId="33" borderId="8" xfId="70" applyNumberFormat="1" applyFont="1" applyFill="1" applyBorder="1" applyAlignment="1">
      <alignment horizontal="right" vertical="center"/>
    </xf>
    <xf numFmtId="167" fontId="39" fillId="33" borderId="8" xfId="76" applyNumberFormat="1" applyFont="1" applyFill="1" applyBorder="1" applyAlignment="1">
      <alignment horizontal="right" vertical="center"/>
    </xf>
    <xf numFmtId="41" fontId="39" fillId="33" borderId="8" xfId="70" applyNumberFormat="1" applyFont="1" applyFill="1" applyBorder="1" applyAlignment="1">
      <alignment vertical="center"/>
    </xf>
    <xf numFmtId="167" fontId="39" fillId="33" borderId="8" xfId="76" applyNumberFormat="1" applyFont="1" applyFill="1" applyBorder="1" applyAlignment="1">
      <alignment vertical="center"/>
    </xf>
    <xf numFmtId="167" fontId="39" fillId="33" borderId="8" xfId="70" applyNumberFormat="1" applyFont="1" applyFill="1" applyBorder="1" applyAlignment="1">
      <alignment horizontal="right" vertical="center"/>
    </xf>
    <xf numFmtId="41" fontId="44" fillId="33" borderId="8" xfId="70" applyNumberFormat="1" applyFont="1" applyFill="1" applyBorder="1" applyAlignment="1">
      <alignment horizontal="right" vertical="center"/>
    </xf>
    <xf numFmtId="178" fontId="39" fillId="33" borderId="8" xfId="79" applyNumberFormat="1" applyFont="1" applyFill="1" applyBorder="1" applyAlignment="1">
      <alignment horizontal="right" vertical="center"/>
    </xf>
    <xf numFmtId="41" fontId="42" fillId="28" borderId="8" xfId="70" applyNumberFormat="1" applyFont="1" applyFill="1" applyBorder="1" applyAlignment="1">
      <alignment horizontal="right" vertical="center"/>
    </xf>
    <xf numFmtId="41" fontId="42" fillId="32" borderId="8" xfId="70" applyNumberFormat="1" applyFont="1" applyFill="1" applyBorder="1" applyAlignment="1">
      <alignment horizontal="right" vertical="center"/>
    </xf>
    <xf numFmtId="0" fontId="48" fillId="0" borderId="14" xfId="70" applyFont="1" applyFill="1" applyBorder="1" applyAlignment="1">
      <alignment vertical="center"/>
    </xf>
    <xf numFmtId="0" fontId="48" fillId="0" borderId="21" xfId="70" applyFont="1" applyFill="1" applyBorder="1" applyAlignment="1">
      <alignment vertical="center"/>
    </xf>
    <xf numFmtId="0" fontId="21" fillId="0" borderId="0" xfId="64" applyBorder="1" applyAlignment="1" applyProtection="1">
      <alignment vertical="center"/>
    </xf>
    <xf numFmtId="0" fontId="21" fillId="26" borderId="0" xfId="64" applyFill="1" applyBorder="1" applyAlignment="1" applyProtection="1">
      <alignment vertical="center"/>
    </xf>
    <xf numFmtId="167" fontId="34" fillId="0" borderId="15" xfId="76" applyNumberFormat="1" applyFont="1" applyBorder="1" applyAlignment="1">
      <alignment vertical="center"/>
    </xf>
    <xf numFmtId="187" fontId="33" fillId="0" borderId="8" xfId="79" applyNumberFormat="1" applyFont="1" applyFill="1" applyBorder="1" applyAlignment="1">
      <alignment horizontal="right" vertical="center"/>
    </xf>
    <xf numFmtId="9" fontId="31" fillId="0" borderId="0" xfId="76" applyFont="1" applyFill="1"/>
    <xf numFmtId="0" fontId="31" fillId="26" borderId="0" xfId="70" quotePrefix="1" applyFont="1" applyFill="1"/>
    <xf numFmtId="0" fontId="31" fillId="26" borderId="0" xfId="70" applyFont="1" applyFill="1" applyAlignment="1">
      <alignment horizontal="left"/>
    </xf>
    <xf numFmtId="167" fontId="31" fillId="0" borderId="0" xfId="76" applyNumberFormat="1" applyFont="1" applyFill="1"/>
    <xf numFmtId="41" fontId="31" fillId="0" borderId="0" xfId="72" applyNumberFormat="1" applyFont="1"/>
    <xf numFmtId="188" fontId="31" fillId="0" borderId="0" xfId="72" applyNumberFormat="1" applyFont="1"/>
    <xf numFmtId="186" fontId="31" fillId="0" borderId="0" xfId="70" applyNumberFormat="1" applyFont="1" applyFill="1"/>
    <xf numFmtId="0" fontId="31" fillId="0" borderId="0" xfId="72" applyFont="1" applyFill="1" applyAlignment="1"/>
    <xf numFmtId="0" fontId="66" fillId="0" borderId="0" xfId="0" applyFont="1" applyFill="1" applyBorder="1" applyAlignment="1">
      <alignment vertical="center"/>
    </xf>
    <xf numFmtId="0" fontId="59" fillId="0" borderId="29" xfId="0" applyFont="1" applyFill="1" applyBorder="1"/>
    <xf numFmtId="0" fontId="59" fillId="0" borderId="30" xfId="0" applyFont="1" applyFill="1" applyBorder="1"/>
    <xf numFmtId="0" fontId="59" fillId="0" borderId="32" xfId="0" applyFont="1" applyFill="1" applyBorder="1"/>
    <xf numFmtId="0" fontId="60" fillId="0" borderId="31" xfId="0" applyFont="1" applyFill="1" applyBorder="1" applyAlignment="1">
      <alignment horizontal="left"/>
    </xf>
    <xf numFmtId="0" fontId="61" fillId="0" borderId="32" xfId="0" applyFont="1" applyFill="1" applyBorder="1"/>
    <xf numFmtId="0" fontId="61" fillId="0" borderId="31" xfId="0" applyFont="1" applyFill="1" applyBorder="1"/>
    <xf numFmtId="0" fontId="61" fillId="0" borderId="33" xfId="0" applyFont="1" applyFill="1" applyBorder="1"/>
    <xf numFmtId="0" fontId="61" fillId="0" borderId="34" xfId="0" applyFont="1" applyFill="1" applyBorder="1"/>
    <xf numFmtId="0" fontId="61" fillId="0" borderId="35" xfId="0" applyFont="1" applyFill="1" applyBorder="1"/>
    <xf numFmtId="0" fontId="28" fillId="0" borderId="8" xfId="70" applyFont="1" applyFill="1" applyBorder="1" applyAlignment="1">
      <alignment horizontal="center" vertical="center" wrapText="1"/>
    </xf>
    <xf numFmtId="0" fontId="49" fillId="31" borderId="8" xfId="0" applyNumberFormat="1" applyFont="1" applyFill="1" applyBorder="1" applyAlignment="1">
      <alignment horizontal="center" vertical="center"/>
    </xf>
    <xf numFmtId="0" fontId="57" fillId="31" borderId="8" xfId="79" applyNumberFormat="1" applyFont="1" applyFill="1" applyBorder="1" applyAlignment="1">
      <alignment horizontal="center" vertical="center"/>
    </xf>
    <xf numFmtId="0" fontId="30" fillId="31" borderId="8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9" fillId="0" borderId="0" xfId="0" applyFont="1" applyFill="1" applyBorder="1"/>
    <xf numFmtId="0" fontId="71" fillId="0" borderId="0" xfId="0" applyFont="1" applyFill="1" applyBorder="1"/>
    <xf numFmtId="0" fontId="73" fillId="0" borderId="31" xfId="64" applyFont="1" applyFill="1" applyBorder="1" applyAlignment="1" applyProtection="1">
      <alignment horizontal="left"/>
    </xf>
    <xf numFmtId="0" fontId="73" fillId="0" borderId="0" xfId="64" applyFont="1" applyFill="1" applyBorder="1" applyAlignment="1" applyProtection="1">
      <alignment horizontal="left"/>
    </xf>
    <xf numFmtId="0" fontId="70" fillId="0" borderId="31" xfId="64" applyFont="1" applyBorder="1" applyAlignment="1" applyProtection="1"/>
    <xf numFmtId="0" fontId="74" fillId="0" borderId="0" xfId="0" applyFont="1" applyBorder="1"/>
    <xf numFmtId="0" fontId="74" fillId="0" borderId="0" xfId="0" applyFont="1"/>
    <xf numFmtId="0" fontId="70" fillId="0" borderId="0" xfId="64" applyFont="1" applyFill="1" applyBorder="1" applyAlignment="1" applyProtection="1">
      <alignment horizontal="left"/>
    </xf>
    <xf numFmtId="0" fontId="70" fillId="0" borderId="31" xfId="64" applyFont="1" applyFill="1" applyBorder="1" applyAlignment="1" applyProtection="1">
      <alignment horizontal="left"/>
    </xf>
    <xf numFmtId="0" fontId="70" fillId="0" borderId="0" xfId="64" applyFont="1" applyBorder="1" applyAlignment="1" applyProtection="1"/>
    <xf numFmtId="0" fontId="71" fillId="0" borderId="31" xfId="0" applyFont="1" applyFill="1" applyBorder="1"/>
    <xf numFmtId="0" fontId="28" fillId="26" borderId="0" xfId="70" applyFont="1" applyFill="1" applyAlignment="1">
      <alignment horizontal="center" vertical="center"/>
    </xf>
    <xf numFmtId="0" fontId="30" fillId="26" borderId="0" xfId="70" applyFont="1" applyFill="1" applyAlignment="1">
      <alignment horizontal="center" vertical="center"/>
    </xf>
    <xf numFmtId="0" fontId="28" fillId="26" borderId="36" xfId="70" applyFont="1" applyFill="1" applyBorder="1" applyAlignment="1">
      <alignment horizontal="center" vertical="center"/>
    </xf>
    <xf numFmtId="0" fontId="30" fillId="26" borderId="36" xfId="70" applyFont="1" applyFill="1" applyBorder="1" applyAlignment="1">
      <alignment vertical="center"/>
    </xf>
    <xf numFmtId="0" fontId="30" fillId="26" borderId="0" xfId="70" applyFont="1" applyFill="1" applyAlignment="1">
      <alignment horizontal="center"/>
    </xf>
    <xf numFmtId="0" fontId="75" fillId="26" borderId="0" xfId="70" applyFont="1" applyFill="1" applyAlignment="1">
      <alignment horizontal="center" vertical="center"/>
    </xf>
    <xf numFmtId="0" fontId="28" fillId="26" borderId="36" xfId="70" applyFont="1" applyFill="1" applyBorder="1" applyAlignment="1">
      <alignment horizontal="center"/>
    </xf>
    <xf numFmtId="0" fontId="76" fillId="26" borderId="0" xfId="70" applyFont="1" applyFill="1" applyAlignment="1">
      <alignment vertical="center"/>
    </xf>
    <xf numFmtId="0" fontId="28" fillId="26" borderId="37" xfId="70" applyFont="1" applyFill="1" applyBorder="1"/>
    <xf numFmtId="0" fontId="28" fillId="26" borderId="37" xfId="70" applyFont="1" applyFill="1" applyBorder="1" applyAlignment="1">
      <alignment horizontal="center"/>
    </xf>
    <xf numFmtId="0" fontId="77" fillId="26" borderId="0" xfId="70" applyFont="1" applyFill="1"/>
    <xf numFmtId="43" fontId="77" fillId="26" borderId="0" xfId="70" applyNumberFormat="1" applyFont="1" applyFill="1"/>
    <xf numFmtId="178" fontId="33" fillId="0" borderId="8" xfId="79" applyNumberFormat="1" applyFont="1" applyFill="1" applyBorder="1" applyAlignment="1">
      <alignment horizontal="right" vertical="center"/>
    </xf>
    <xf numFmtId="10" fontId="31" fillId="0" borderId="0" xfId="76" applyNumberFormat="1" applyFont="1"/>
    <xf numFmtId="10" fontId="31" fillId="0" borderId="0" xfId="76" applyNumberFormat="1" applyFont="1" applyFill="1"/>
    <xf numFmtId="10" fontId="28" fillId="0" borderId="0" xfId="76" applyNumberFormat="1" applyFont="1"/>
    <xf numFmtId="41" fontId="28" fillId="0" borderId="0" xfId="71" applyNumberFormat="1" applyFont="1"/>
    <xf numFmtId="41" fontId="34" fillId="0" borderId="0" xfId="71" applyNumberFormat="1" applyFont="1"/>
    <xf numFmtId="44" fontId="28" fillId="0" borderId="0" xfId="92" applyFont="1"/>
    <xf numFmtId="9" fontId="28" fillId="26" borderId="0" xfId="76" applyFont="1" applyFill="1"/>
    <xf numFmtId="10" fontId="31" fillId="0" borderId="0" xfId="72" applyNumberFormat="1" applyFont="1"/>
    <xf numFmtId="10" fontId="31" fillId="0" borderId="0" xfId="72" applyNumberFormat="1" applyFont="1" applyFill="1"/>
    <xf numFmtId="10" fontId="29" fillId="0" borderId="8" xfId="76" applyNumberFormat="1" applyFont="1" applyFill="1" applyBorder="1" applyAlignment="1">
      <alignment vertical="center"/>
    </xf>
    <xf numFmtId="10" fontId="31" fillId="26" borderId="0" xfId="76" applyNumberFormat="1" applyFont="1" applyFill="1"/>
    <xf numFmtId="189" fontId="28" fillId="0" borderId="0" xfId="76" applyNumberFormat="1" applyFont="1"/>
    <xf numFmtId="10" fontId="28" fillId="26" borderId="0" xfId="76" applyNumberFormat="1" applyFont="1" applyFill="1"/>
    <xf numFmtId="0" fontId="60" fillId="0" borderId="0" xfId="0" applyFont="1" applyFill="1" applyBorder="1" applyAlignment="1">
      <alignment horizontal="right" wrapText="1"/>
    </xf>
    <xf numFmtId="0" fontId="72" fillId="0" borderId="0" xfId="64" applyFont="1" applyFill="1" applyBorder="1" applyAlignment="1" applyProtection="1">
      <alignment horizontal="right" vertical="center"/>
    </xf>
    <xf numFmtId="0" fontId="58" fillId="0" borderId="28" xfId="0" applyFont="1" applyFill="1" applyBorder="1" applyAlignment="1">
      <alignment horizontal="left"/>
    </xf>
    <xf numFmtId="0" fontId="58" fillId="0" borderId="29" xfId="0" applyFont="1" applyFill="1" applyBorder="1" applyAlignment="1">
      <alignment horizontal="left"/>
    </xf>
    <xf numFmtId="0" fontId="60" fillId="0" borderId="31" xfId="0" applyFont="1" applyFill="1" applyBorder="1" applyAlignment="1">
      <alignment horizontal="left"/>
    </xf>
    <xf numFmtId="0" fontId="60" fillId="0" borderId="0" xfId="0" applyFont="1" applyFill="1" applyBorder="1" applyAlignment="1">
      <alignment horizontal="left"/>
    </xf>
    <xf numFmtId="0" fontId="70" fillId="0" borderId="31" xfId="64" applyFont="1" applyBorder="1" applyAlignment="1" applyProtection="1"/>
    <xf numFmtId="0" fontId="70" fillId="0" borderId="0" xfId="64" applyFont="1" applyBorder="1" applyAlignment="1" applyProtection="1"/>
    <xf numFmtId="0" fontId="67" fillId="0" borderId="31" xfId="0" applyFont="1" applyFill="1" applyBorder="1" applyAlignment="1">
      <alignment horizontal="left"/>
    </xf>
    <xf numFmtId="0" fontId="67" fillId="0" borderId="0" xfId="0" applyFont="1" applyFill="1" applyBorder="1" applyAlignment="1">
      <alignment horizontal="left"/>
    </xf>
    <xf numFmtId="0" fontId="62" fillId="0" borderId="31" xfId="0" applyFont="1" applyFill="1" applyBorder="1" applyAlignment="1">
      <alignment horizontal="left"/>
    </xf>
    <xf numFmtId="0" fontId="62" fillId="0" borderId="0" xfId="0" applyFont="1" applyFill="1" applyBorder="1" applyAlignment="1">
      <alignment horizontal="left"/>
    </xf>
    <xf numFmtId="0" fontId="72" fillId="0" borderId="0" xfId="0" applyFont="1" applyFill="1" applyBorder="1" applyAlignment="1">
      <alignment horizontal="right" vertical="center"/>
    </xf>
    <xf numFmtId="0" fontId="21" fillId="0" borderId="0" xfId="64" applyAlignment="1" applyProtection="1"/>
    <xf numFmtId="0" fontId="21" fillId="0" borderId="0" xfId="64" applyAlignment="1" applyProtection="1">
      <alignment horizontal="left"/>
    </xf>
    <xf numFmtId="0" fontId="21" fillId="26" borderId="0" xfId="64" applyFill="1" applyAlignment="1" applyProtection="1">
      <alignment horizontal="left"/>
    </xf>
    <xf numFmtId="0" fontId="21" fillId="0" borderId="0" xfId="64" applyFill="1" applyBorder="1" applyAlignment="1" applyProtection="1">
      <alignment horizontal="left"/>
    </xf>
    <xf numFmtId="0" fontId="21" fillId="26" borderId="0" xfId="64" applyFill="1" applyBorder="1" applyAlignment="1" applyProtection="1">
      <alignment horizontal="left"/>
    </xf>
    <xf numFmtId="0" fontId="0" fillId="0" borderId="0" xfId="0"/>
    <xf numFmtId="0" fontId="41" fillId="26" borderId="0" xfId="70" applyFont="1" applyFill="1" applyAlignment="1">
      <alignment horizontal="left"/>
    </xf>
    <xf numFmtId="191" fontId="28" fillId="0" borderId="0" xfId="71" applyNumberFormat="1" applyFont="1"/>
    <xf numFmtId="188" fontId="28" fillId="0" borderId="0" xfId="71" applyNumberFormat="1" applyFont="1"/>
  </cellXfs>
  <cellStyles count="9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/>
    <cellStyle name="20% - Ênfase2" xfId="8"/>
    <cellStyle name="20% - Ênfase3" xfId="9"/>
    <cellStyle name="20% - Ênfase4" xfId="10"/>
    <cellStyle name="20% - Ênfase5" xfId="11"/>
    <cellStyle name="20% - Ênfase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Ênfase1" xfId="19"/>
    <cellStyle name="40% - Ênfase2" xfId="20"/>
    <cellStyle name="40% - Ênfase3" xfId="21"/>
    <cellStyle name="40% - Ênfase4" xfId="22"/>
    <cellStyle name="40% - Ênfase5" xfId="23"/>
    <cellStyle name="40% - Ênfase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Ênfase1" xfId="31"/>
    <cellStyle name="60% - Ênfase2" xfId="32"/>
    <cellStyle name="60% - Ênfase3" xfId="33"/>
    <cellStyle name="60% - Ênfase4" xfId="34"/>
    <cellStyle name="60% - Ênfase5" xfId="35"/>
    <cellStyle name="60% - Ênfase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om" xfId="44"/>
    <cellStyle name="Calculation" xfId="45"/>
    <cellStyle name="Cálculo" xfId="46"/>
    <cellStyle name="Célula de Verificação" xfId="47"/>
    <cellStyle name="Célula Vinculada" xfId="48"/>
    <cellStyle name="Check Cell" xfId="49"/>
    <cellStyle name="Ênfase1" xfId="50"/>
    <cellStyle name="Ênfase2" xfId="51"/>
    <cellStyle name="Ênfase3" xfId="52"/>
    <cellStyle name="Ênfase4" xfId="53"/>
    <cellStyle name="Ênfase5" xfId="54"/>
    <cellStyle name="Ênfase6" xfId="55"/>
    <cellStyle name="Entrada" xfId="56"/>
    <cellStyle name="Euro" xfId="57"/>
    <cellStyle name="Explanatory Text" xfId="58"/>
    <cellStyle name="Good" xfId="59"/>
    <cellStyle name="Heading 1" xfId="60"/>
    <cellStyle name="Heading 2" xfId="61"/>
    <cellStyle name="Heading 3" xfId="62"/>
    <cellStyle name="Heading 4" xfId="63"/>
    <cellStyle name="Hiperlink" xfId="64" builtinId="8"/>
    <cellStyle name="Incorreto" xfId="65"/>
    <cellStyle name="Input" xfId="66"/>
    <cellStyle name="Linked Cell" xfId="67"/>
    <cellStyle name="Moeda" xfId="92" builtinId="4"/>
    <cellStyle name="Neutra" xfId="68"/>
    <cellStyle name="Neutral" xfId="69"/>
    <cellStyle name="Normal" xfId="0" builtinId="0"/>
    <cellStyle name="Normal_BOOK INFO_PUBLICO_2005_2010" xfId="70"/>
    <cellStyle name="Normal_BOOK INFO_PUBLICO_2005_2010_Book_2005_2T11-1" xfId="71"/>
    <cellStyle name="Normal_BOOK INFO_PUBLICO_2005_2010_Book_2005_2T11emerson" xfId="72"/>
    <cellStyle name="Nota" xfId="73"/>
    <cellStyle name="Note" xfId="74"/>
    <cellStyle name="Output" xfId="75"/>
    <cellStyle name="Porcentagem" xfId="76" builtinId="5"/>
    <cellStyle name="Porcentagem 2" xfId="77"/>
    <cellStyle name="Saída" xfId="78"/>
    <cellStyle name="Separador de milhares 2" xfId="80"/>
    <cellStyle name="Separador de milhares 3" xfId="91"/>
    <cellStyle name="Texto de Aviso" xfId="81"/>
    <cellStyle name="Texto Explicativo" xfId="82"/>
    <cellStyle name="Title" xfId="83"/>
    <cellStyle name="Título" xfId="84"/>
    <cellStyle name="Título 1" xfId="85"/>
    <cellStyle name="Título 2" xfId="86"/>
    <cellStyle name="Título 3" xfId="87"/>
    <cellStyle name="Título 4" xfId="88"/>
    <cellStyle name="Vírgula" xfId="79" builtinId="3"/>
    <cellStyle name="Vírgula 2" xfId="90"/>
    <cellStyle name="Warning Text" xfId="89"/>
  </cellStyles>
  <dxfs count="231"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14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350923</xdr:colOff>
      <xdr:row>1</xdr:row>
      <xdr:rowOff>90236</xdr:rowOff>
    </xdr:from>
    <xdr:to>
      <xdr:col>12</xdr:col>
      <xdr:colOff>140369</xdr:colOff>
      <xdr:row>4</xdr:row>
      <xdr:rowOff>52315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48" b="25159"/>
        <a:stretch/>
      </xdr:blipFill>
      <xdr:spPr>
        <a:xfrm>
          <a:off x="6607344" y="90236"/>
          <a:ext cx="2947736" cy="964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andro\mcons\irpj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andro/mcons/irpj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adoria\contabilidade\DFP\2004_2005_in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idade/DFP/2004_2005_in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lanejar\lsoc\orcam\orrl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IR_DIFERIDO"/>
      <sheetName val="MÚTUO"/>
      <sheetName val="JAN"/>
      <sheetName val="FEV"/>
      <sheetName val="MAR"/>
      <sheetName val="MAR_AJUSTADO"/>
      <sheetName val="ABR"/>
      <sheetName val="ABR_01"/>
      <sheetName val="MAI"/>
      <sheetName val="JUN"/>
      <sheetName val="PROJ_0299"/>
      <sheetName val="DEM_PGTO_01"/>
      <sheetName val="DARF"/>
      <sheetName val="CONC_0399"/>
      <sheetName val="CONC_0499"/>
      <sheetName val="CONC_0599"/>
      <sheetName val="CONC_0699"/>
    </sheetNames>
    <sheetDataSet>
      <sheetData sheetId="0">
        <row r="7">
          <cell r="E7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IR_DIFERIDO"/>
      <sheetName val="MÚTUO"/>
      <sheetName val="JAN"/>
      <sheetName val="FEV"/>
      <sheetName val="MAR"/>
      <sheetName val="MAR_AJUSTADO"/>
      <sheetName val="ABR"/>
      <sheetName val="ABR_01"/>
      <sheetName val="MAI"/>
      <sheetName val="JUN"/>
      <sheetName val="PROJ_0299"/>
      <sheetName val="DEM_PGTO_01"/>
      <sheetName val="DARF"/>
      <sheetName val="CONC_0399"/>
      <sheetName val="CONC_0499"/>
      <sheetName val="CONC_0599"/>
      <sheetName val="CONC_0699"/>
      <sheetName val="Journal"/>
    </sheetNames>
    <sheetDataSet>
      <sheetData sheetId="0" refreshError="1">
        <row r="7">
          <cell r="E7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JCPENNEY_LOAN"/>
      <sheetName val="balanco"/>
      <sheetName val="Resultado"/>
      <sheetName val="EBITDA"/>
      <sheetName val="Conc. EBITDA"/>
      <sheetName val="fluxocaixa"/>
      <sheetName val="fluxo_caixa"/>
      <sheetName val="Balance Sheet"/>
      <sheetName val="Income Statement_itr"/>
      <sheetName val="cp"/>
      <sheetName val="resm"/>
      <sheetName val="Resumo"/>
      <sheetName val="Riscos_div"/>
      <sheetName val="rel"/>
      <sheetName val="Veículos"/>
      <sheetName val="nota-IR_CS"/>
      <sheetName val="Imp JC Penney 200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Lojas Renner S.A.</v>
          </cell>
        </row>
        <row r="3">
          <cell r="A3" t="str">
            <v>Companhia aberta</v>
          </cell>
        </row>
        <row r="5">
          <cell r="A5" t="str">
            <v>Demonstrações do resultado</v>
          </cell>
        </row>
        <row r="7">
          <cell r="A7" t="str">
            <v>Trimestres e nove meses findos em 30 de setembro de 2005 e 2004</v>
          </cell>
        </row>
        <row r="13">
          <cell r="E13" t="str">
            <v>Consolidado</v>
          </cell>
        </row>
        <row r="14">
          <cell r="E14" t="str">
            <v>3T05</v>
          </cell>
          <cell r="G14" t="str">
            <v>3T05</v>
          </cell>
          <cell r="I14" t="str">
            <v>9M05</v>
          </cell>
          <cell r="K14" t="str">
            <v>3T04</v>
          </cell>
        </row>
        <row r="16">
          <cell r="A16" t="str">
            <v>Receita operacional bruta</v>
          </cell>
          <cell r="E16">
            <v>344395</v>
          </cell>
          <cell r="G16">
            <v>344395</v>
          </cell>
          <cell r="I16">
            <v>985537</v>
          </cell>
          <cell r="K16">
            <v>283436</v>
          </cell>
        </row>
        <row r="18">
          <cell r="B18" t="str">
            <v>Deduções</v>
          </cell>
          <cell r="E18">
            <v>-88982</v>
          </cell>
          <cell r="G18">
            <v>-88982</v>
          </cell>
          <cell r="I18">
            <v>-252964</v>
          </cell>
          <cell r="K18">
            <v>-73481</v>
          </cell>
        </row>
        <row r="20">
          <cell r="A20" t="str">
            <v>Receita operacional líquida</v>
          </cell>
          <cell r="E20">
            <v>255413</v>
          </cell>
          <cell r="G20">
            <v>255413</v>
          </cell>
          <cell r="I20">
            <v>732573</v>
          </cell>
          <cell r="K20">
            <v>209955</v>
          </cell>
        </row>
        <row r="22">
          <cell r="A22" t="str">
            <v>Custos das vendas</v>
          </cell>
          <cell r="E22">
            <v>-141824</v>
          </cell>
          <cell r="G22">
            <v>-141824</v>
          </cell>
          <cell r="I22">
            <v>-395808</v>
          </cell>
          <cell r="K22">
            <v>-115478</v>
          </cell>
        </row>
        <row r="24">
          <cell r="A24" t="str">
            <v>Lucro bruto</v>
          </cell>
          <cell r="E24">
            <v>113589</v>
          </cell>
          <cell r="G24">
            <v>113589</v>
          </cell>
          <cell r="I24">
            <v>336765</v>
          </cell>
          <cell r="K24">
            <v>94477</v>
          </cell>
        </row>
        <row r="26">
          <cell r="A26" t="str">
            <v>(Despesas) outras receitas operacionais</v>
          </cell>
        </row>
        <row r="27">
          <cell r="B27" t="str">
            <v>Vendas</v>
          </cell>
          <cell r="E27">
            <v>-68948</v>
          </cell>
          <cell r="G27">
            <v>-69582</v>
          </cell>
          <cell r="I27">
            <v>-201296</v>
          </cell>
          <cell r="K27">
            <v>-58677</v>
          </cell>
        </row>
        <row r="28">
          <cell r="B28" t="str">
            <v>Administrativas e gerais</v>
          </cell>
          <cell r="E28">
            <v>-24046</v>
          </cell>
          <cell r="G28">
            <v>-24045.332009999998</v>
          </cell>
          <cell r="I28">
            <v>-67160</v>
          </cell>
          <cell r="K28">
            <v>-19602</v>
          </cell>
        </row>
        <row r="29">
          <cell r="B29" t="str">
            <v>Remuneração dos administradores</v>
          </cell>
          <cell r="E29">
            <v>-726</v>
          </cell>
          <cell r="G29">
            <v>-726</v>
          </cell>
          <cell r="I29">
            <v>-1753</v>
          </cell>
          <cell r="K29">
            <v>-221</v>
          </cell>
        </row>
        <row r="30">
          <cell r="B30" t="str">
            <v>Tributárias</v>
          </cell>
          <cell r="E30">
            <v>-4226</v>
          </cell>
          <cell r="G30">
            <v>-4226</v>
          </cell>
          <cell r="I30">
            <v>-11196</v>
          </cell>
          <cell r="K30">
            <v>-3467</v>
          </cell>
        </row>
        <row r="31">
          <cell r="B31" t="str">
            <v>Financeiras, líquidas</v>
          </cell>
          <cell r="E31">
            <v>-1845</v>
          </cell>
          <cell r="G31">
            <v>-1845</v>
          </cell>
          <cell r="I31">
            <v>13830</v>
          </cell>
          <cell r="K31">
            <v>13614</v>
          </cell>
        </row>
        <row r="32">
          <cell r="B32" t="str">
            <v>Amortização de ágio</v>
          </cell>
          <cell r="E32">
            <v>-29</v>
          </cell>
          <cell r="G32">
            <v>-29</v>
          </cell>
          <cell r="I32">
            <v>-2836</v>
          </cell>
          <cell r="K32">
            <v>-5328</v>
          </cell>
        </row>
        <row r="33">
          <cell r="B33" t="str">
            <v>Depreciações</v>
          </cell>
          <cell r="E33">
            <v>-7991</v>
          </cell>
          <cell r="G33">
            <v>-7917</v>
          </cell>
          <cell r="I33">
            <v>-22809</v>
          </cell>
          <cell r="K33">
            <v>-6894</v>
          </cell>
        </row>
        <row r="34">
          <cell r="B34" t="str">
            <v>Outras receitas/ despesas operacionais</v>
          </cell>
          <cell r="E34">
            <v>10463</v>
          </cell>
          <cell r="G34">
            <v>10463</v>
          </cell>
          <cell r="I34">
            <v>26961</v>
          </cell>
          <cell r="K34">
            <v>6360</v>
          </cell>
        </row>
        <row r="35">
          <cell r="B35" t="str">
            <v>Resultado em participações societárias</v>
          </cell>
          <cell r="E35">
            <v>10</v>
          </cell>
          <cell r="G35">
            <v>504</v>
          </cell>
          <cell r="I35">
            <v>1412</v>
          </cell>
          <cell r="K35">
            <v>0</v>
          </cell>
        </row>
        <row r="36">
          <cell r="B36" t="str">
            <v>Despesas extraordinárias</v>
          </cell>
          <cell r="E36">
            <v>-16350</v>
          </cell>
          <cell r="G36">
            <v>-16350</v>
          </cell>
          <cell r="I36">
            <v>-18613</v>
          </cell>
          <cell r="K36">
            <v>0</v>
          </cell>
        </row>
        <row r="37">
          <cell r="E37">
            <v>-113688</v>
          </cell>
          <cell r="G37">
            <v>-113753.33201</v>
          </cell>
          <cell r="I37">
            <v>-283460</v>
          </cell>
          <cell r="K37">
            <v>-74215</v>
          </cell>
        </row>
        <row r="39">
          <cell r="A39" t="str">
            <v>Lucro operacional</v>
          </cell>
          <cell r="E39">
            <v>-99</v>
          </cell>
          <cell r="G39">
            <v>-164.33200999999826</v>
          </cell>
          <cell r="I39">
            <v>53305</v>
          </cell>
          <cell r="K39">
            <v>20262</v>
          </cell>
        </row>
        <row r="41">
          <cell r="B41" t="str">
            <v>Resultado não operacional</v>
          </cell>
          <cell r="E41">
            <v>-225</v>
          </cell>
          <cell r="G41">
            <v>-225</v>
          </cell>
          <cell r="I41">
            <v>-534</v>
          </cell>
          <cell r="K41">
            <v>31</v>
          </cell>
        </row>
        <row r="43">
          <cell r="A43" t="str">
            <v>Lucro antes do imposto de renda e da contribuição social</v>
          </cell>
          <cell r="E43">
            <v>-324</v>
          </cell>
          <cell r="G43">
            <v>-389.33200999999826</v>
          </cell>
          <cell r="I43">
            <v>52771</v>
          </cell>
          <cell r="K43">
            <v>20293</v>
          </cell>
        </row>
        <row r="45">
          <cell r="B45" t="str">
            <v xml:space="preserve">Imposto de renda e contribuição social, corrente e diferido </v>
          </cell>
          <cell r="E45">
            <v>-302</v>
          </cell>
          <cell r="G45">
            <v>-237</v>
          </cell>
          <cell r="I45">
            <v>-18191</v>
          </cell>
          <cell r="K45">
            <v>-240</v>
          </cell>
        </row>
        <row r="47">
          <cell r="B47" t="str">
            <v>Participações Minoritárias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9">
          <cell r="A49" t="str">
            <v xml:space="preserve"> Lucro líquido do exercício</v>
          </cell>
          <cell r="E49">
            <v>-626</v>
          </cell>
          <cell r="G49">
            <v>-626.33200999999826</v>
          </cell>
          <cell r="I49">
            <v>34580</v>
          </cell>
          <cell r="K49">
            <v>20053</v>
          </cell>
        </row>
        <row r="51">
          <cell r="A51" t="str">
            <v xml:space="preserve"> Lucro líquido por  ação - R$</v>
          </cell>
          <cell r="E51">
            <v>-2.5769800757451014E-2</v>
          </cell>
          <cell r="G51">
            <v>-2.5783468219990047E-2</v>
          </cell>
          <cell r="I51">
            <v>1.4235139140457764</v>
          </cell>
          <cell r="K51">
            <v>5.2775996909184128E-3</v>
          </cell>
        </row>
        <row r="53">
          <cell r="A53" t="str">
            <v>Quantidade de ações ao final do exercício (em milhares)</v>
          </cell>
          <cell r="E53">
            <v>24292</v>
          </cell>
          <cell r="G53">
            <v>24292</v>
          </cell>
          <cell r="I53">
            <v>24292</v>
          </cell>
          <cell r="K53">
            <v>3799644</v>
          </cell>
        </row>
        <row r="56">
          <cell r="A56" t="str">
            <v>As notas explicativas são parte integrante das demonstrações financeiras.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JCPENNEY_LOAN"/>
      <sheetName val="balanco"/>
      <sheetName val="Resultado"/>
      <sheetName val="EBITDA"/>
      <sheetName val="Conc. EBITDA"/>
      <sheetName val="fluxocaixa"/>
      <sheetName val="fluxo_caixa"/>
      <sheetName val="Balance Sheet"/>
      <sheetName val="Income Statement_itr"/>
      <sheetName val="cp"/>
      <sheetName val="resm"/>
      <sheetName val="Resumo"/>
      <sheetName val="Riscos_div"/>
      <sheetName val="rel"/>
      <sheetName val="Veículos"/>
      <sheetName val="nota-IR_CS"/>
      <sheetName val="Imp JC Penney 2004"/>
      <sheetName val="inteiro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Lojas Renner S.A.</v>
          </cell>
        </row>
        <row r="3">
          <cell r="A3" t="str">
            <v>Companhia aberta</v>
          </cell>
        </row>
        <row r="5">
          <cell r="A5" t="str">
            <v>Demonstrações do resultado</v>
          </cell>
        </row>
        <row r="7">
          <cell r="A7" t="str">
            <v>Trimestres e nove meses findos em 30 de setembro de 2005 e 2004</v>
          </cell>
        </row>
        <row r="13">
          <cell r="E13" t="str">
            <v>Consolidado</v>
          </cell>
        </row>
        <row r="14">
          <cell r="E14" t="str">
            <v>3T05</v>
          </cell>
          <cell r="G14" t="str">
            <v>3T05</v>
          </cell>
          <cell r="I14" t="str">
            <v>9M05</v>
          </cell>
          <cell r="K14" t="str">
            <v>3T04</v>
          </cell>
        </row>
        <row r="16">
          <cell r="A16" t="str">
            <v>Receita operacional bruta</v>
          </cell>
          <cell r="E16">
            <v>344395</v>
          </cell>
          <cell r="G16">
            <v>344395</v>
          </cell>
          <cell r="I16">
            <v>985537</v>
          </cell>
          <cell r="K16">
            <v>283436</v>
          </cell>
        </row>
        <row r="18">
          <cell r="B18" t="str">
            <v>Deduções</v>
          </cell>
          <cell r="E18">
            <v>-88982</v>
          </cell>
          <cell r="G18">
            <v>-88982</v>
          </cell>
          <cell r="I18">
            <v>-252964</v>
          </cell>
          <cell r="K18">
            <v>-73481</v>
          </cell>
        </row>
        <row r="20">
          <cell r="A20" t="str">
            <v>Receita operacional líquida</v>
          </cell>
          <cell r="E20">
            <v>255413</v>
          </cell>
          <cell r="G20">
            <v>255413</v>
          </cell>
          <cell r="I20">
            <v>732573</v>
          </cell>
          <cell r="K20">
            <v>209955</v>
          </cell>
        </row>
        <row r="22">
          <cell r="A22" t="str">
            <v>Custos das vendas</v>
          </cell>
          <cell r="E22">
            <v>-141824</v>
          </cell>
          <cell r="G22">
            <v>-141824</v>
          </cell>
          <cell r="I22">
            <v>-395808</v>
          </cell>
          <cell r="K22">
            <v>-115478</v>
          </cell>
        </row>
        <row r="24">
          <cell r="A24" t="str">
            <v>Lucro bruto</v>
          </cell>
          <cell r="E24">
            <v>113589</v>
          </cell>
          <cell r="G24">
            <v>113589</v>
          </cell>
          <cell r="I24">
            <v>336765</v>
          </cell>
          <cell r="K24">
            <v>94477</v>
          </cell>
        </row>
        <row r="26">
          <cell r="A26" t="str">
            <v>(Despesas) outras receitas operacionais</v>
          </cell>
        </row>
        <row r="27">
          <cell r="B27" t="str">
            <v>Vendas</v>
          </cell>
          <cell r="E27">
            <v>-68948</v>
          </cell>
          <cell r="G27">
            <v>-69582</v>
          </cell>
          <cell r="I27">
            <v>-201296</v>
          </cell>
          <cell r="K27">
            <v>-58677</v>
          </cell>
        </row>
        <row r="28">
          <cell r="B28" t="str">
            <v>Administrativas e gerais</v>
          </cell>
          <cell r="E28">
            <v>-24046</v>
          </cell>
          <cell r="G28">
            <v>-24045.332009999998</v>
          </cell>
          <cell r="I28">
            <v>-67160</v>
          </cell>
          <cell r="K28">
            <v>-19602</v>
          </cell>
        </row>
        <row r="29">
          <cell r="B29" t="str">
            <v>Remuneração dos administradores</v>
          </cell>
          <cell r="E29">
            <v>-726</v>
          </cell>
          <cell r="G29">
            <v>-726</v>
          </cell>
          <cell r="I29">
            <v>-1753</v>
          </cell>
          <cell r="K29">
            <v>-221</v>
          </cell>
        </row>
        <row r="30">
          <cell r="B30" t="str">
            <v>Tributárias</v>
          </cell>
          <cell r="E30">
            <v>-4226</v>
          </cell>
          <cell r="G30">
            <v>-4226</v>
          </cell>
          <cell r="I30">
            <v>-11196</v>
          </cell>
          <cell r="K30">
            <v>-3467</v>
          </cell>
        </row>
        <row r="31">
          <cell r="B31" t="str">
            <v>Financeiras, líquidas</v>
          </cell>
          <cell r="E31">
            <v>-1845</v>
          </cell>
          <cell r="G31">
            <v>-1845</v>
          </cell>
          <cell r="I31">
            <v>13830</v>
          </cell>
          <cell r="K31">
            <v>13614</v>
          </cell>
        </row>
        <row r="32">
          <cell r="B32" t="str">
            <v>Amortização de ágio</v>
          </cell>
          <cell r="E32">
            <v>-29</v>
          </cell>
          <cell r="G32">
            <v>-29</v>
          </cell>
          <cell r="I32">
            <v>-2836</v>
          </cell>
          <cell r="K32">
            <v>-5328</v>
          </cell>
        </row>
        <row r="33">
          <cell r="B33" t="str">
            <v>Depreciações</v>
          </cell>
          <cell r="E33">
            <v>-7991</v>
          </cell>
          <cell r="G33">
            <v>-7917</v>
          </cell>
          <cell r="I33">
            <v>-22809</v>
          </cell>
          <cell r="K33">
            <v>-6894</v>
          </cell>
        </row>
        <row r="34">
          <cell r="B34" t="str">
            <v>Outras receitas/ despesas operacionais</v>
          </cell>
          <cell r="E34">
            <v>10463</v>
          </cell>
          <cell r="G34">
            <v>10463</v>
          </cell>
          <cell r="I34">
            <v>26961</v>
          </cell>
          <cell r="K34">
            <v>6360</v>
          </cell>
        </row>
        <row r="35">
          <cell r="B35" t="str">
            <v>Resultado em participações societárias</v>
          </cell>
          <cell r="E35">
            <v>10</v>
          </cell>
          <cell r="G35">
            <v>504</v>
          </cell>
          <cell r="I35">
            <v>1412</v>
          </cell>
          <cell r="K35">
            <v>0</v>
          </cell>
        </row>
        <row r="36">
          <cell r="B36" t="str">
            <v>Despesas extraordinárias</v>
          </cell>
          <cell r="E36">
            <v>-16350</v>
          </cell>
          <cell r="G36">
            <v>-16350</v>
          </cell>
          <cell r="I36">
            <v>-18613</v>
          </cell>
          <cell r="K36">
            <v>0</v>
          </cell>
        </row>
        <row r="37">
          <cell r="E37">
            <v>-113688</v>
          </cell>
          <cell r="G37">
            <v>-113753.33201</v>
          </cell>
          <cell r="I37">
            <v>-283460</v>
          </cell>
          <cell r="K37">
            <v>-74215</v>
          </cell>
        </row>
        <row r="39">
          <cell r="A39" t="str">
            <v>Lucro operacional</v>
          </cell>
          <cell r="E39">
            <v>-99</v>
          </cell>
          <cell r="G39">
            <v>-164.33200999999826</v>
          </cell>
          <cell r="I39">
            <v>53305</v>
          </cell>
          <cell r="K39">
            <v>20262</v>
          </cell>
        </row>
        <row r="41">
          <cell r="B41" t="str">
            <v>Resultado não operacional</v>
          </cell>
          <cell r="E41">
            <v>-225</v>
          </cell>
          <cell r="G41">
            <v>-225</v>
          </cell>
          <cell r="I41">
            <v>-534</v>
          </cell>
          <cell r="K41">
            <v>31</v>
          </cell>
        </row>
        <row r="43">
          <cell r="A43" t="str">
            <v>Lucro antes do imposto de renda e da contribuição social</v>
          </cell>
          <cell r="E43">
            <v>-324</v>
          </cell>
          <cell r="G43">
            <v>-389.33200999999826</v>
          </cell>
          <cell r="I43">
            <v>52771</v>
          </cell>
          <cell r="K43">
            <v>20293</v>
          </cell>
        </row>
        <row r="45">
          <cell r="B45" t="str">
            <v xml:space="preserve">Imposto de renda e contribuição social, corrente e diferido </v>
          </cell>
          <cell r="E45">
            <v>-302</v>
          </cell>
          <cell r="G45">
            <v>-237</v>
          </cell>
          <cell r="I45">
            <v>-18191</v>
          </cell>
          <cell r="K45">
            <v>-240</v>
          </cell>
        </row>
        <row r="47">
          <cell r="B47" t="str">
            <v>Participações Minoritárias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9">
          <cell r="A49" t="str">
            <v xml:space="preserve"> Lucro líquido do exercício</v>
          </cell>
          <cell r="E49">
            <v>-626</v>
          </cell>
          <cell r="G49">
            <v>-626.33200999999826</v>
          </cell>
          <cell r="I49">
            <v>34580</v>
          </cell>
          <cell r="K49">
            <v>20053</v>
          </cell>
        </row>
        <row r="51">
          <cell r="A51" t="str">
            <v xml:space="preserve"> Lucro líquido por  ação - R$</v>
          </cell>
          <cell r="E51">
            <v>-2.5769800757451014E-2</v>
          </cell>
          <cell r="G51">
            <v>-2.5783468219990047E-2</v>
          </cell>
          <cell r="I51">
            <v>1.4235139140457764</v>
          </cell>
          <cell r="K51">
            <v>5.2775996909184128E-3</v>
          </cell>
        </row>
        <row r="53">
          <cell r="A53" t="str">
            <v>Quantidade de ações ao final do exercício (em milhares)</v>
          </cell>
          <cell r="E53">
            <v>24292</v>
          </cell>
          <cell r="G53">
            <v>24292</v>
          </cell>
          <cell r="I53">
            <v>24292</v>
          </cell>
          <cell r="K53">
            <v>3799644</v>
          </cell>
        </row>
        <row r="56">
          <cell r="A56" t="str">
            <v>As notas explicativas são parte integrante das demonstrações financeiras.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1SEM"/>
      <sheetName val="2SEM"/>
      <sheetName val="ACUMULADO"/>
      <sheetName val="JUROS"/>
      <sheetName val="VENDAS"/>
      <sheetName val="Comentário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E:\Book_2005_2010.xls" TargetMode="External"/><Relationship Id="rId7" Type="http://schemas.openxmlformats.org/officeDocument/2006/relationships/comments" Target="../comments1.xml"/><Relationship Id="rId2" Type="http://schemas.openxmlformats.org/officeDocument/2006/relationships/hyperlink" Target="file:///E:\Book_2005_2010.xls" TargetMode="External"/><Relationship Id="rId1" Type="http://schemas.openxmlformats.org/officeDocument/2006/relationships/hyperlink" Target="file:///E:\Book_2005_2010.xl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file:///E:\Book_2005_2010.xl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file:///E:\Book_2005_2010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B1:M25"/>
  <sheetViews>
    <sheetView showGridLines="0" zoomScale="95" zoomScaleNormal="100" workbookViewId="0">
      <selection activeCell="N18" sqref="N18"/>
    </sheetView>
  </sheetViews>
  <sheetFormatPr defaultRowHeight="13.5"/>
  <cols>
    <col min="1" max="1" width="5.85546875" style="280" customWidth="1"/>
    <col min="2" max="2" width="9.140625" style="280"/>
    <col min="3" max="3" width="64.42578125" style="280" customWidth="1"/>
    <col min="4" max="4" width="11.140625" style="280" customWidth="1"/>
    <col min="5" max="5" width="9.140625" style="280" hidden="1" customWidth="1"/>
    <col min="6" max="7" width="9.140625" style="280"/>
    <col min="8" max="8" width="3.5703125" style="280" customWidth="1"/>
    <col min="9" max="11" width="9.140625" style="280"/>
    <col min="12" max="12" width="7" style="280" customWidth="1"/>
    <col min="13" max="13" width="3.42578125" style="280" customWidth="1"/>
    <col min="14" max="16384" width="9.140625" style="280"/>
  </cols>
  <sheetData>
    <row r="1" spans="2:13" ht="6.75" customHeight="1"/>
    <row r="2" spans="2:13" s="278" customFormat="1" ht="37.5" customHeight="1">
      <c r="B2" s="437" t="s">
        <v>1151</v>
      </c>
      <c r="C2" s="438"/>
      <c r="D2" s="438"/>
      <c r="E2" s="438"/>
      <c r="F2" s="438"/>
      <c r="G2" s="438"/>
      <c r="H2" s="438"/>
      <c r="I2" s="438"/>
      <c r="J2" s="384"/>
      <c r="K2" s="384"/>
      <c r="L2" s="384"/>
      <c r="M2" s="385"/>
    </row>
    <row r="3" spans="2:13" s="278" customFormat="1" ht="24">
      <c r="B3" s="439"/>
      <c r="C3" s="440"/>
      <c r="D3" s="440"/>
      <c r="E3" s="440"/>
      <c r="F3" s="440"/>
      <c r="G3" s="440"/>
      <c r="M3" s="386"/>
    </row>
    <row r="4" spans="2:13" ht="17.25" customHeight="1">
      <c r="B4" s="387"/>
      <c r="C4" s="279"/>
      <c r="D4" s="279"/>
      <c r="E4" s="279"/>
      <c r="F4" s="279"/>
      <c r="G4" s="279"/>
      <c r="M4" s="388"/>
    </row>
    <row r="5" spans="2:13" s="278" customFormat="1" ht="24" customHeight="1">
      <c r="B5" s="445" t="s">
        <v>1150</v>
      </c>
      <c r="C5" s="446"/>
      <c r="D5" s="446"/>
      <c r="E5" s="446"/>
      <c r="F5" s="446"/>
      <c r="G5" s="446"/>
      <c r="I5" s="383"/>
      <c r="J5" s="383"/>
      <c r="K5" s="383"/>
      <c r="M5" s="386"/>
    </row>
    <row r="6" spans="2:13" s="278" customFormat="1" ht="14.25" customHeight="1">
      <c r="B6" s="443"/>
      <c r="C6" s="444"/>
      <c r="D6" s="444"/>
      <c r="E6" s="444"/>
      <c r="F6" s="444"/>
      <c r="G6" s="444"/>
      <c r="H6" s="397"/>
      <c r="I6" s="397"/>
      <c r="J6" s="397"/>
      <c r="K6" s="397"/>
      <c r="L6" s="398"/>
      <c r="M6" s="386"/>
    </row>
    <row r="7" spans="2:13" ht="15" customHeight="1">
      <c r="B7" s="441" t="s">
        <v>1142</v>
      </c>
      <c r="C7" s="442"/>
      <c r="D7" s="399"/>
      <c r="E7" s="399"/>
      <c r="F7" s="399"/>
      <c r="G7" s="447" t="s">
        <v>1220</v>
      </c>
      <c r="H7" s="447"/>
      <c r="I7" s="447"/>
      <c r="J7" s="447"/>
      <c r="K7" s="447"/>
      <c r="L7" s="447"/>
      <c r="M7" s="388"/>
    </row>
    <row r="8" spans="2:13" ht="9" customHeight="1">
      <c r="B8" s="400"/>
      <c r="C8" s="401"/>
      <c r="D8" s="399"/>
      <c r="E8" s="399"/>
      <c r="F8" s="399"/>
      <c r="G8" s="447"/>
      <c r="H8" s="447"/>
      <c r="I8" s="447"/>
      <c r="J8" s="447"/>
      <c r="K8" s="447"/>
      <c r="L8" s="447"/>
      <c r="M8" s="388"/>
    </row>
    <row r="9" spans="2:13" ht="15" customHeight="1">
      <c r="B9" s="402" t="s">
        <v>1148</v>
      </c>
      <c r="C9" s="403"/>
      <c r="D9" s="404"/>
      <c r="E9" s="404"/>
      <c r="F9" s="405"/>
      <c r="G9" s="447"/>
      <c r="H9" s="447"/>
      <c r="I9" s="447"/>
      <c r="J9" s="447"/>
      <c r="K9" s="447"/>
      <c r="L9" s="447"/>
      <c r="M9" s="388"/>
    </row>
    <row r="10" spans="2:13" ht="9" customHeight="1">
      <c r="B10" s="406"/>
      <c r="C10" s="405"/>
      <c r="D10" s="399"/>
      <c r="E10" s="399"/>
      <c r="F10" s="405"/>
      <c r="G10" s="447"/>
      <c r="H10" s="447"/>
      <c r="I10" s="447"/>
      <c r="J10" s="447"/>
      <c r="K10" s="447"/>
      <c r="L10" s="447"/>
      <c r="M10" s="388"/>
    </row>
    <row r="11" spans="2:13" ht="15" customHeight="1">
      <c r="B11" s="402" t="s">
        <v>1143</v>
      </c>
      <c r="C11" s="407"/>
      <c r="D11" s="403"/>
      <c r="E11" s="403"/>
      <c r="F11" s="403"/>
      <c r="G11" s="436" t="s">
        <v>1221</v>
      </c>
      <c r="H11" s="436"/>
      <c r="I11" s="436"/>
      <c r="J11" s="436"/>
      <c r="K11" s="436"/>
      <c r="L11" s="436"/>
      <c r="M11" s="388"/>
    </row>
    <row r="12" spans="2:13" ht="9" customHeight="1">
      <c r="B12" s="400"/>
      <c r="C12" s="401"/>
      <c r="D12" s="399"/>
      <c r="E12" s="399"/>
      <c r="F12" s="405"/>
      <c r="G12" s="436"/>
      <c r="H12" s="436"/>
      <c r="I12" s="436"/>
      <c r="J12" s="436"/>
      <c r="K12" s="436"/>
      <c r="L12" s="436"/>
      <c r="M12" s="388"/>
    </row>
    <row r="13" spans="2:13" ht="15" customHeight="1">
      <c r="B13" s="402" t="s">
        <v>1144</v>
      </c>
      <c r="C13" s="403"/>
      <c r="D13" s="405"/>
      <c r="E13" s="399"/>
      <c r="F13" s="399"/>
      <c r="G13" s="436"/>
      <c r="H13" s="436"/>
      <c r="I13" s="436"/>
      <c r="J13" s="436"/>
      <c r="K13" s="436"/>
      <c r="L13" s="436"/>
      <c r="M13" s="388"/>
    </row>
    <row r="14" spans="2:13" ht="9" customHeight="1">
      <c r="B14" s="400"/>
      <c r="C14" s="401"/>
      <c r="D14" s="401"/>
      <c r="E14" s="399"/>
      <c r="F14" s="399"/>
      <c r="G14" s="436"/>
      <c r="H14" s="436"/>
      <c r="I14" s="436"/>
      <c r="J14" s="436"/>
      <c r="K14" s="436"/>
      <c r="L14" s="436"/>
      <c r="M14" s="388"/>
    </row>
    <row r="15" spans="2:13" ht="15" customHeight="1">
      <c r="B15" s="402" t="s">
        <v>1145</v>
      </c>
      <c r="C15" s="403"/>
      <c r="D15" s="404"/>
      <c r="E15" s="399"/>
      <c r="F15" s="399"/>
      <c r="G15" s="399"/>
      <c r="H15" s="399"/>
      <c r="I15" s="399"/>
      <c r="J15" s="399"/>
      <c r="K15" s="399"/>
      <c r="L15" s="399"/>
      <c r="M15" s="388"/>
    </row>
    <row r="16" spans="2:13" ht="9" customHeight="1">
      <c r="B16" s="408"/>
      <c r="C16" s="399"/>
      <c r="D16" s="401"/>
      <c r="E16" s="399"/>
      <c r="F16" s="399"/>
      <c r="G16" s="399"/>
      <c r="H16" s="399"/>
      <c r="I16" s="399"/>
      <c r="J16" s="399"/>
      <c r="K16" s="399"/>
      <c r="L16" s="399"/>
      <c r="M16" s="388"/>
    </row>
    <row r="17" spans="2:13" ht="15" customHeight="1">
      <c r="B17" s="402" t="s">
        <v>1146</v>
      </c>
      <c r="C17" s="403"/>
      <c r="D17" s="405"/>
      <c r="E17" s="399"/>
      <c r="F17" s="399"/>
      <c r="G17" s="399"/>
      <c r="H17" s="399"/>
      <c r="I17" s="399"/>
      <c r="J17" s="399"/>
      <c r="K17" s="399"/>
      <c r="L17" s="399"/>
      <c r="M17" s="388"/>
    </row>
    <row r="18" spans="2:13" ht="9" customHeight="1">
      <c r="B18" s="40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88"/>
    </row>
    <row r="19" spans="2:13" ht="15" customHeight="1">
      <c r="B19" s="402" t="s">
        <v>1147</v>
      </c>
      <c r="C19" s="403"/>
      <c r="D19" s="404"/>
      <c r="E19" s="399"/>
      <c r="F19" s="399"/>
      <c r="G19" s="399"/>
      <c r="H19" s="399"/>
      <c r="I19" s="399"/>
      <c r="J19" s="399"/>
      <c r="K19" s="399"/>
      <c r="L19" s="399"/>
      <c r="M19" s="388"/>
    </row>
    <row r="20" spans="2:13" ht="13.5" customHeight="1">
      <c r="B20" s="389"/>
      <c r="M20" s="388"/>
    </row>
    <row r="21" spans="2:13" ht="8.25" customHeight="1">
      <c r="B21" s="389"/>
      <c r="F21" s="435" t="s">
        <v>1149</v>
      </c>
      <c r="G21" s="435"/>
      <c r="H21" s="435"/>
      <c r="I21" s="435"/>
      <c r="J21" s="435"/>
      <c r="K21" s="435"/>
      <c r="L21" s="435"/>
      <c r="M21" s="388"/>
    </row>
    <row r="22" spans="2:13" ht="13.5" customHeight="1">
      <c r="B22" s="389"/>
      <c r="F22" s="435"/>
      <c r="G22" s="435"/>
      <c r="H22" s="435"/>
      <c r="I22" s="435"/>
      <c r="J22" s="435"/>
      <c r="K22" s="435"/>
      <c r="L22" s="435"/>
      <c r="M22" s="388"/>
    </row>
    <row r="23" spans="2:13">
      <c r="B23" s="389"/>
      <c r="F23" s="435"/>
      <c r="G23" s="435"/>
      <c r="H23" s="435"/>
      <c r="I23" s="435"/>
      <c r="J23" s="435"/>
      <c r="K23" s="435"/>
      <c r="L23" s="435"/>
      <c r="M23" s="388"/>
    </row>
    <row r="24" spans="2:13">
      <c r="B24" s="389"/>
      <c r="F24" s="435"/>
      <c r="G24" s="435"/>
      <c r="H24" s="435"/>
      <c r="I24" s="435"/>
      <c r="J24" s="435"/>
      <c r="K24" s="435"/>
      <c r="L24" s="435"/>
      <c r="M24" s="388"/>
    </row>
    <row r="25" spans="2:13">
      <c r="B25" s="390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2"/>
    </row>
  </sheetData>
  <mergeCells count="8">
    <mergeCell ref="F21:L24"/>
    <mergeCell ref="G11:L14"/>
    <mergeCell ref="B2:I2"/>
    <mergeCell ref="B3:G3"/>
    <mergeCell ref="B7:C7"/>
    <mergeCell ref="B6:G6"/>
    <mergeCell ref="B5:G5"/>
    <mergeCell ref="G7:L10"/>
  </mergeCells>
  <phoneticPr fontId="20" type="noConversion"/>
  <hyperlinks>
    <hyperlink ref="B7:C7" location="'Balanço | BalSheet'!Area_de_impressao" display="BALANCE SHEET - CONSOLIDATED / BALANÇO PATRIMONIAL CONSOLIDADO"/>
    <hyperlink ref="B9" location="'DRE | IncS'!Area_de_impressao" display="INCOME STATEMENT - CONSOLIDATED / DRE CONSOLIDADO"/>
    <hyperlink ref="B11" location="'Prod. Fin. | Financial Products'!A1" display="FINANCIAL PRODUCTS / PRODUTOS FINANCEIROS"/>
    <hyperlink ref="B13" location="'Recebíveis | Receivables'!A1" display="ACCOUNTS RECEIVABLES / RECEBÍVEIS"/>
    <hyperlink ref="B15" location="'Dados Operac. | Operating Data'!A1" display="OPERATING DATA / DADOS OPERACIONAIS"/>
    <hyperlink ref="B17" location="'Lista de Lojas | Stores List'!A1" display="STORES LIST / LISTA DE LOJAS"/>
    <hyperlink ref="B19" location="'Dividendos | Dividends'!A1" display="DIVIDENDS / DIVIDENDOS"/>
  </hyperlinks>
  <pageMargins left="0.41" right="0.38" top="0.984251969" bottom="0.984251969" header="0.49212598499999999" footer="0.49212598499999999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T87"/>
  <sheetViews>
    <sheetView showGridLines="0" tabSelected="1" zoomScaleNormal="100" zoomScaleSheetLayoutView="100" workbookViewId="0">
      <pane xSplit="3" ySplit="4" topLeftCell="EA23" activePane="bottomRight" state="frozen"/>
      <selection activeCell="DW60" sqref="DW60"/>
      <selection pane="topRight" activeCell="DW60" sqref="DW60"/>
      <selection pane="bottomLeft" activeCell="DW60" sqref="DW60"/>
      <selection pane="bottomRight" activeCell="EN12" sqref="EN12"/>
    </sheetView>
  </sheetViews>
  <sheetFormatPr defaultRowHeight="14.25" outlineLevelCol="1"/>
  <cols>
    <col min="1" max="1" width="1.42578125" style="148" customWidth="1"/>
    <col min="2" max="2" width="1.85546875" style="148" customWidth="1"/>
    <col min="3" max="3" width="63.5703125" style="148" customWidth="1"/>
    <col min="4" max="4" width="30.5703125" style="148" hidden="1" customWidth="1" outlineLevel="1"/>
    <col min="5" max="5" width="33" style="148" hidden="1" customWidth="1" outlineLevel="1"/>
    <col min="6" max="6" width="25.7109375" style="148" hidden="1" customWidth="1" outlineLevel="1"/>
    <col min="7" max="7" width="26" style="148" hidden="1" customWidth="1" outlineLevel="1"/>
    <col min="8" max="8" width="25" style="148" hidden="1" customWidth="1" outlineLevel="1"/>
    <col min="9" max="9" width="22.140625" style="148" hidden="1" customWidth="1" outlineLevel="1"/>
    <col min="10" max="10" width="13.5703125" style="148" bestFit="1" customWidth="1" collapsed="1"/>
    <col min="11" max="11" width="6.140625" style="148" hidden="1" customWidth="1" outlineLevel="1"/>
    <col min="12" max="12" width="8" style="148" hidden="1" customWidth="1" outlineLevel="1"/>
    <col min="13" max="13" width="6.140625" style="148" hidden="1" customWidth="1" outlineLevel="1"/>
    <col min="14" max="14" width="6.7109375" style="148" hidden="1" customWidth="1" outlineLevel="1"/>
    <col min="15" max="15" width="9.28515625" style="148" hidden="1" customWidth="1" outlineLevel="1"/>
    <col min="16" max="16" width="6.140625" style="148" hidden="1" customWidth="1" outlineLevel="1"/>
    <col min="17" max="17" width="6.7109375" style="148" hidden="1" customWidth="1" outlineLevel="1"/>
    <col min="18" max="18" width="9.28515625" style="149" hidden="1" customWidth="1" outlineLevel="1"/>
    <col min="19" max="19" width="6.140625" style="149" hidden="1" customWidth="1" outlineLevel="1"/>
    <col min="20" max="20" width="7" style="149" hidden="1" customWidth="1" outlineLevel="1"/>
    <col min="21" max="21" width="13.5703125" style="149" bestFit="1" customWidth="1" collapsed="1"/>
    <col min="22" max="22" width="6.140625" style="149" hidden="1" customWidth="1" outlineLevel="1"/>
    <col min="23" max="23" width="7" style="149" hidden="1" customWidth="1" outlineLevel="1"/>
    <col min="24" max="24" width="9.28515625" style="149" hidden="1" customWidth="1" outlineLevel="1"/>
    <col min="25" max="25" width="6.140625" style="149" hidden="1" customWidth="1" outlineLevel="1"/>
    <col min="26" max="26" width="7.85546875" style="149" hidden="1" customWidth="1" outlineLevel="1"/>
    <col min="27" max="27" width="9.28515625" style="149" hidden="1" customWidth="1" outlineLevel="1"/>
    <col min="28" max="28" width="6.140625" style="149" hidden="1" customWidth="1" outlineLevel="1"/>
    <col min="29" max="29" width="7" style="149" hidden="1" customWidth="1" outlineLevel="1"/>
    <col min="30" max="30" width="9.28515625" style="149" hidden="1" customWidth="1" outlineLevel="1"/>
    <col min="31" max="31" width="6.140625" style="149" hidden="1" customWidth="1" outlineLevel="1"/>
    <col min="32" max="32" width="7" style="149" hidden="1" customWidth="1" outlineLevel="1"/>
    <col min="33" max="33" width="13.5703125" style="149" bestFit="1" customWidth="1" collapsed="1"/>
    <col min="34" max="34" width="6.140625" style="149" hidden="1" customWidth="1" outlineLevel="1"/>
    <col min="35" max="35" width="6.7109375" style="149" hidden="1" customWidth="1" outlineLevel="1"/>
    <col min="36" max="36" width="9.28515625" style="149" hidden="1" customWidth="1" outlineLevel="1"/>
    <col min="37" max="37" width="6.140625" style="149" hidden="1" customWidth="1" outlineLevel="1"/>
    <col min="38" max="38" width="6.7109375" style="149" hidden="1" customWidth="1" outlineLevel="1"/>
    <col min="39" max="39" width="9.28515625" style="149" hidden="1" customWidth="1" outlineLevel="1"/>
    <col min="40" max="40" width="6.140625" style="149" hidden="1" customWidth="1" outlineLevel="1"/>
    <col min="41" max="41" width="6.7109375" style="149" hidden="1" customWidth="1" outlineLevel="1"/>
    <col min="42" max="42" width="9.28515625" style="149" hidden="1" customWidth="1" outlineLevel="1"/>
    <col min="43" max="43" width="6.140625" style="149" hidden="1" customWidth="1" outlineLevel="1"/>
    <col min="44" max="44" width="6.7109375" style="149" hidden="1" customWidth="1" outlineLevel="1"/>
    <col min="45" max="45" width="13.5703125" style="149" bestFit="1" customWidth="1" collapsed="1"/>
    <col min="46" max="46" width="6.140625" style="149" hidden="1" customWidth="1" outlineLevel="1"/>
    <col min="47" max="47" width="6.7109375" style="149" hidden="1" customWidth="1" outlineLevel="1"/>
    <col min="48" max="48" width="9.28515625" style="149" hidden="1" customWidth="1" outlineLevel="1"/>
    <col min="49" max="49" width="6.140625" style="149" hidden="1" customWidth="1" outlineLevel="1"/>
    <col min="50" max="50" width="6.7109375" style="149" hidden="1" customWidth="1" outlineLevel="1"/>
    <col min="51" max="51" width="9.28515625" style="149" hidden="1" customWidth="1" outlineLevel="1"/>
    <col min="52" max="52" width="6.140625" style="149" hidden="1" customWidth="1" outlineLevel="1"/>
    <col min="53" max="53" width="6.7109375" style="149" hidden="1" customWidth="1" outlineLevel="1"/>
    <col min="54" max="54" width="9.28515625" style="149" hidden="1" customWidth="1" outlineLevel="1"/>
    <col min="55" max="55" width="6.140625" style="149" hidden="1" customWidth="1" outlineLevel="1"/>
    <col min="56" max="56" width="6.7109375" style="149" hidden="1" customWidth="1" outlineLevel="1"/>
    <col min="57" max="57" width="13.5703125" style="149" bestFit="1" customWidth="1" collapsed="1"/>
    <col min="58" max="58" width="6.140625" style="149" hidden="1" customWidth="1" outlineLevel="1"/>
    <col min="59" max="59" width="7.85546875" style="149" hidden="1" customWidth="1" outlineLevel="1"/>
    <col min="60" max="60" width="9.28515625" style="149" hidden="1" customWidth="1" outlineLevel="1"/>
    <col min="61" max="61" width="6.140625" style="149" hidden="1" customWidth="1" outlineLevel="1"/>
    <col min="62" max="62" width="6.7109375" style="149" hidden="1" customWidth="1" outlineLevel="1"/>
    <col min="63" max="63" width="9.28515625" style="149" hidden="1" customWidth="1" outlineLevel="1"/>
    <col min="64" max="64" width="6.140625" style="149" hidden="1" customWidth="1" outlineLevel="1"/>
    <col min="65" max="65" width="6.7109375" style="149" hidden="1" customWidth="1" outlineLevel="1"/>
    <col min="66" max="66" width="9.28515625" style="149" hidden="1" customWidth="1" outlineLevel="1"/>
    <col min="67" max="67" width="6.140625" style="149" hidden="1" customWidth="1" outlineLevel="1"/>
    <col min="68" max="68" width="6.7109375" style="149" hidden="1" customWidth="1" outlineLevel="1"/>
    <col min="69" max="69" width="13.5703125" style="149" bestFit="1" customWidth="1" collapsed="1"/>
    <col min="70" max="70" width="6.140625" style="149" hidden="1" customWidth="1" outlineLevel="1"/>
    <col min="71" max="71" width="6.7109375" style="149" hidden="1" customWidth="1" outlineLevel="1"/>
    <col min="72" max="72" width="9.28515625" style="149" hidden="1" customWidth="1" outlineLevel="1" collapsed="1"/>
    <col min="73" max="73" width="6.140625" style="149" hidden="1" customWidth="1" outlineLevel="1"/>
    <col min="74" max="74" width="6.7109375" style="149" hidden="1" customWidth="1" outlineLevel="1"/>
    <col min="75" max="75" width="9.28515625" style="149" hidden="1" customWidth="1" outlineLevel="1" collapsed="1"/>
    <col min="76" max="76" width="6.140625" style="149" hidden="1" customWidth="1" outlineLevel="1"/>
    <col min="77" max="77" width="7" style="149" hidden="1" customWidth="1" outlineLevel="1"/>
    <col min="78" max="78" width="9.28515625" style="149" hidden="1" customWidth="1" outlineLevel="1"/>
    <col min="79" max="79" width="6.140625" style="149" hidden="1" customWidth="1" outlineLevel="1"/>
    <col min="80" max="80" width="7.85546875" style="149" hidden="1" customWidth="1" outlineLevel="1"/>
    <col min="81" max="81" width="13.5703125" style="149" bestFit="1" customWidth="1" collapsed="1"/>
    <col min="82" max="82" width="6.140625" style="149" hidden="1" customWidth="1" outlineLevel="1"/>
    <col min="83" max="83" width="7" style="149" hidden="1" customWidth="1" outlineLevel="1"/>
    <col min="84" max="84" width="9.28515625" style="148" hidden="1" customWidth="1" outlineLevel="1"/>
    <col min="85" max="85" width="6.140625" style="148" hidden="1" customWidth="1" outlineLevel="1"/>
    <col min="86" max="86" width="6.7109375" style="148" hidden="1" customWidth="1" outlineLevel="1"/>
    <col min="87" max="87" width="9.28515625" style="149" hidden="1" customWidth="1" outlineLevel="1" collapsed="1"/>
    <col min="88" max="88" width="6.140625" style="149" hidden="1" customWidth="1" outlineLevel="1"/>
    <col min="89" max="89" width="7" style="149" hidden="1" customWidth="1" outlineLevel="1"/>
    <col min="90" max="90" width="9.28515625" style="149" hidden="1" customWidth="1" outlineLevel="1" collapsed="1"/>
    <col min="91" max="91" width="6.140625" style="149" hidden="1" customWidth="1" outlineLevel="1"/>
    <col min="92" max="92" width="6.7109375" style="149" hidden="1" customWidth="1" outlineLevel="1"/>
    <col min="93" max="93" width="15" style="148" bestFit="1" customWidth="1" collapsed="1"/>
    <col min="94" max="94" width="6.140625" style="149" hidden="1" customWidth="1" outlineLevel="1"/>
    <col min="95" max="95" width="6.7109375" style="148" hidden="1" customWidth="1" outlineLevel="1"/>
    <col min="96" max="96" width="9.28515625" style="148" hidden="1" customWidth="1" outlineLevel="1" collapsed="1"/>
    <col min="97" max="97" width="6.140625" style="149" hidden="1" customWidth="1" outlineLevel="1"/>
    <col min="98" max="98" width="7" style="148" hidden="1" customWidth="1" outlineLevel="1"/>
    <col min="99" max="99" width="9.28515625" style="148" hidden="1" customWidth="1" outlineLevel="1"/>
    <col min="100" max="100" width="6.140625" style="149" hidden="1" customWidth="1" outlineLevel="1"/>
    <col min="101" max="101" width="6.7109375" style="148" hidden="1" customWidth="1" outlineLevel="1"/>
    <col min="102" max="102" width="9.28515625" style="148" hidden="1" customWidth="1" outlineLevel="1"/>
    <col min="103" max="103" width="6.140625" style="148" hidden="1" customWidth="1" outlineLevel="1"/>
    <col min="104" max="104" width="6.7109375" style="148" hidden="1" customWidth="1" outlineLevel="1"/>
    <col min="105" max="105" width="15" style="148" bestFit="1" customWidth="1" collapsed="1"/>
    <col min="106" max="106" width="6.140625" style="148" hidden="1" customWidth="1" outlineLevel="1"/>
    <col min="107" max="107" width="6.7109375" style="148" hidden="1" customWidth="1" outlineLevel="1"/>
    <col min="108" max="108" width="9.28515625" style="148" hidden="1" customWidth="1" outlineLevel="1"/>
    <col min="109" max="110" width="6.140625" style="148" hidden="1" customWidth="1" outlineLevel="1"/>
    <col min="111" max="111" width="9.28515625" style="148" hidden="1" customWidth="1" outlineLevel="1"/>
    <col min="112" max="112" width="6.140625" style="148" hidden="1" customWidth="1" outlineLevel="1"/>
    <col min="113" max="113" width="6.7109375" style="148" hidden="1" customWidth="1" outlineLevel="1"/>
    <col min="114" max="114" width="9.28515625" style="148" hidden="1" customWidth="1" outlineLevel="1"/>
    <col min="115" max="116" width="6.140625" style="148" hidden="1" customWidth="1" outlineLevel="1"/>
    <col min="117" max="117" width="15" style="148" bestFit="1" customWidth="1" collapsed="1"/>
    <col min="118" max="119" width="6.140625" style="148" hidden="1" customWidth="1" outlineLevel="1"/>
    <col min="120" max="120" width="9.28515625" style="148" hidden="1" customWidth="1" outlineLevel="1"/>
    <col min="121" max="121" width="6.140625" style="148" hidden="1" customWidth="1" outlineLevel="1"/>
    <col min="122" max="122" width="8.7109375" style="148" hidden="1" customWidth="1" outlineLevel="1"/>
    <col min="123" max="123" width="9.28515625" style="148" hidden="1" customWidth="1" outlineLevel="1"/>
    <col min="124" max="124" width="6.140625" style="148" hidden="1" customWidth="1" outlineLevel="1"/>
    <col min="125" max="125" width="7" style="148" hidden="1" customWidth="1" outlineLevel="1"/>
    <col min="126" max="126" width="9.28515625" style="148" hidden="1" customWidth="1" outlineLevel="1"/>
    <col min="127" max="128" width="7.7109375" style="148" hidden="1" customWidth="1" outlineLevel="1"/>
    <col min="129" max="129" width="15" style="148" bestFit="1" customWidth="1" collapsed="1"/>
    <col min="130" max="131" width="7.7109375" style="148" customWidth="1" outlineLevel="1"/>
    <col min="132" max="132" width="9.28515625" style="148" customWidth="1" outlineLevel="1"/>
    <col min="133" max="133" width="6.140625" style="148" customWidth="1" outlineLevel="1"/>
    <col min="134" max="134" width="8.5703125" style="148" customWidth="1" outlineLevel="1"/>
    <col min="135" max="135" width="9.28515625" style="148" customWidth="1" outlineLevel="1"/>
    <col min="136" max="136" width="7.7109375" style="148" customWidth="1" outlineLevel="1"/>
    <col min="137" max="137" width="8.5703125" style="148" customWidth="1" outlineLevel="1"/>
    <col min="138" max="140" width="9.140625" style="148" customWidth="1" outlineLevel="1"/>
    <col min="141" max="141" width="15" style="148" bestFit="1" customWidth="1"/>
    <col min="142" max="143" width="9.140625" style="148"/>
    <col min="144" max="144" width="10" style="148" bestFit="1" customWidth="1"/>
    <col min="145" max="16384" width="9.140625" style="148"/>
  </cols>
  <sheetData>
    <row r="1" spans="1:254" s="143" customFormat="1" ht="16.5" customHeight="1">
      <c r="B1" s="448" t="s">
        <v>1174</v>
      </c>
      <c r="C1" s="448"/>
      <c r="D1" s="449"/>
      <c r="E1" s="449"/>
      <c r="F1" s="449"/>
      <c r="H1" s="449"/>
      <c r="I1" s="449"/>
      <c r="J1" s="449"/>
      <c r="L1" s="449"/>
      <c r="M1" s="449"/>
      <c r="N1" s="449"/>
      <c r="P1" s="449"/>
      <c r="Q1" s="449"/>
      <c r="R1" s="449"/>
      <c r="S1" s="449"/>
      <c r="T1" s="449"/>
      <c r="U1" s="449"/>
      <c r="W1" s="450"/>
      <c r="X1" s="450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215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I1" s="144"/>
      <c r="CJ1" s="144"/>
      <c r="CK1" s="144"/>
      <c r="CL1" s="144"/>
      <c r="CM1" s="144"/>
      <c r="CN1" s="144"/>
      <c r="CP1" s="144"/>
      <c r="CS1" s="144"/>
      <c r="CV1" s="144"/>
      <c r="CX1" s="214"/>
      <c r="DD1" s="214"/>
    </row>
    <row r="2" spans="1:254" s="145" customFormat="1" ht="12.75">
      <c r="C2" s="145" t="s">
        <v>3</v>
      </c>
      <c r="D2" s="146">
        <f>D6-D28</f>
        <v>0</v>
      </c>
      <c r="F2" s="146">
        <f>F6-F28</f>
        <v>0</v>
      </c>
      <c r="H2" s="146"/>
      <c r="J2" s="146"/>
      <c r="L2" s="146"/>
      <c r="O2" s="146"/>
      <c r="R2" s="146"/>
      <c r="S2" s="147"/>
      <c r="T2" s="147"/>
      <c r="U2" s="146"/>
      <c r="V2" s="147"/>
      <c r="W2" s="147"/>
      <c r="X2" s="146"/>
      <c r="Y2" s="147"/>
      <c r="Z2" s="147"/>
      <c r="AA2" s="146"/>
      <c r="AB2" s="147"/>
      <c r="AC2" s="147"/>
      <c r="AD2" s="146"/>
      <c r="AE2" s="147"/>
      <c r="AF2" s="147"/>
      <c r="AG2" s="146"/>
      <c r="AH2" s="147"/>
      <c r="AI2" s="147"/>
      <c r="AJ2" s="146"/>
      <c r="AK2" s="147"/>
      <c r="AL2" s="147"/>
      <c r="AM2" s="146"/>
      <c r="AN2" s="147"/>
      <c r="AO2" s="147"/>
      <c r="AP2" s="146"/>
      <c r="AQ2" s="147"/>
      <c r="AR2" s="147"/>
      <c r="AS2" s="146"/>
      <c r="AT2" s="147"/>
      <c r="AU2" s="147"/>
      <c r="AV2" s="146"/>
      <c r="AW2" s="147"/>
      <c r="AX2" s="147"/>
      <c r="AY2" s="146"/>
      <c r="AZ2" s="147"/>
      <c r="BA2" s="147"/>
      <c r="BB2" s="146"/>
      <c r="BC2" s="147"/>
      <c r="BD2" s="147"/>
      <c r="BE2" s="146"/>
      <c r="BF2" s="147"/>
      <c r="BG2" s="147"/>
      <c r="BH2" s="146"/>
      <c r="BI2" s="147"/>
      <c r="BJ2" s="147"/>
      <c r="BK2" s="146"/>
      <c r="BL2" s="147"/>
      <c r="BM2" s="147"/>
      <c r="BN2" s="146"/>
      <c r="BO2" s="147"/>
      <c r="BP2" s="147"/>
      <c r="BQ2" s="146"/>
      <c r="BR2" s="147"/>
      <c r="BS2" s="147"/>
      <c r="BT2" s="146"/>
      <c r="BU2" s="147"/>
      <c r="BV2" s="147"/>
      <c r="BW2" s="146"/>
      <c r="BX2" s="147"/>
      <c r="BY2" s="147"/>
      <c r="BZ2" s="146"/>
      <c r="CA2" s="147"/>
      <c r="CB2" s="147"/>
      <c r="CC2" s="146"/>
      <c r="CD2" s="147"/>
      <c r="CE2" s="147"/>
      <c r="CI2" s="146"/>
      <c r="CJ2" s="147"/>
      <c r="CK2" s="147"/>
      <c r="CL2" s="146"/>
      <c r="CM2" s="147"/>
      <c r="CN2" s="147"/>
      <c r="CP2" s="147"/>
      <c r="CS2" s="147"/>
      <c r="CU2" s="146"/>
      <c r="CV2" s="147"/>
    </row>
    <row r="3" spans="1:254">
      <c r="B3" s="149"/>
      <c r="C3" s="149"/>
      <c r="D3" s="207">
        <f>D6-D28</f>
        <v>0</v>
      </c>
      <c r="E3" s="149"/>
      <c r="F3" s="207">
        <f>F6-F28</f>
        <v>0</v>
      </c>
      <c r="G3" s="149"/>
      <c r="H3" s="207"/>
      <c r="I3" s="149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Y3" s="207"/>
      <c r="EB3" s="207"/>
      <c r="EC3" s="207"/>
      <c r="ED3" s="207"/>
      <c r="EE3" s="207"/>
      <c r="EF3" s="207"/>
      <c r="EG3" s="207"/>
    </row>
    <row r="4" spans="1:254" ht="19.5" customHeight="1">
      <c r="B4" s="249" t="s">
        <v>297</v>
      </c>
      <c r="C4" s="250" t="s">
        <v>285</v>
      </c>
      <c r="D4" s="251" t="s">
        <v>245</v>
      </c>
      <c r="E4" s="252" t="s">
        <v>5</v>
      </c>
      <c r="F4" s="251" t="s">
        <v>246</v>
      </c>
      <c r="G4" s="252" t="s">
        <v>5</v>
      </c>
      <c r="H4" s="251" t="s">
        <v>247</v>
      </c>
      <c r="I4" s="252" t="s">
        <v>5</v>
      </c>
      <c r="J4" s="251" t="s">
        <v>248</v>
      </c>
      <c r="K4" s="252" t="s">
        <v>5</v>
      </c>
      <c r="L4" s="252" t="s">
        <v>249</v>
      </c>
      <c r="M4" s="252" t="s">
        <v>5</v>
      </c>
      <c r="N4" s="252" t="s">
        <v>10</v>
      </c>
      <c r="O4" s="252" t="s">
        <v>250</v>
      </c>
      <c r="P4" s="252" t="s">
        <v>5</v>
      </c>
      <c r="Q4" s="252" t="s">
        <v>10</v>
      </c>
      <c r="R4" s="252" t="s">
        <v>251</v>
      </c>
      <c r="S4" s="252" t="s">
        <v>5</v>
      </c>
      <c r="T4" s="252" t="s">
        <v>10</v>
      </c>
      <c r="U4" s="252" t="s">
        <v>252</v>
      </c>
      <c r="V4" s="252" t="s">
        <v>5</v>
      </c>
      <c r="W4" s="252" t="s">
        <v>10</v>
      </c>
      <c r="X4" s="252" t="s">
        <v>253</v>
      </c>
      <c r="Y4" s="252" t="s">
        <v>5</v>
      </c>
      <c r="Z4" s="252" t="s">
        <v>10</v>
      </c>
      <c r="AA4" s="252" t="s">
        <v>254</v>
      </c>
      <c r="AB4" s="252" t="s">
        <v>5</v>
      </c>
      <c r="AC4" s="252" t="s">
        <v>10</v>
      </c>
      <c r="AD4" s="252" t="s">
        <v>255</v>
      </c>
      <c r="AE4" s="252" t="s">
        <v>5</v>
      </c>
      <c r="AF4" s="252" t="s">
        <v>10</v>
      </c>
      <c r="AG4" s="252" t="s">
        <v>243</v>
      </c>
      <c r="AH4" s="252" t="s">
        <v>5</v>
      </c>
      <c r="AI4" s="252" t="s">
        <v>10</v>
      </c>
      <c r="AJ4" s="253" t="s">
        <v>264</v>
      </c>
      <c r="AK4" s="252" t="s">
        <v>5</v>
      </c>
      <c r="AL4" s="252" t="s">
        <v>10</v>
      </c>
      <c r="AM4" s="252" t="s">
        <v>256</v>
      </c>
      <c r="AN4" s="252" t="s">
        <v>5</v>
      </c>
      <c r="AO4" s="252" t="s">
        <v>10</v>
      </c>
      <c r="AP4" s="252" t="s">
        <v>257</v>
      </c>
      <c r="AQ4" s="252" t="s">
        <v>5</v>
      </c>
      <c r="AR4" s="252" t="s">
        <v>10</v>
      </c>
      <c r="AS4" s="252" t="s">
        <v>242</v>
      </c>
      <c r="AT4" s="252" t="s">
        <v>5</v>
      </c>
      <c r="AU4" s="252" t="s">
        <v>10</v>
      </c>
      <c r="AV4" s="252" t="s">
        <v>258</v>
      </c>
      <c r="AW4" s="252" t="s">
        <v>5</v>
      </c>
      <c r="AX4" s="252" t="s">
        <v>10</v>
      </c>
      <c r="AY4" s="252" t="s">
        <v>259</v>
      </c>
      <c r="AZ4" s="252" t="s">
        <v>5</v>
      </c>
      <c r="BA4" s="252" t="s">
        <v>10</v>
      </c>
      <c r="BB4" s="252" t="s">
        <v>260</v>
      </c>
      <c r="BC4" s="252" t="s">
        <v>5</v>
      </c>
      <c r="BD4" s="252" t="s">
        <v>10</v>
      </c>
      <c r="BE4" s="252" t="s">
        <v>240</v>
      </c>
      <c r="BF4" s="252" t="s">
        <v>5</v>
      </c>
      <c r="BG4" s="252" t="s">
        <v>10</v>
      </c>
      <c r="BH4" s="252" t="s">
        <v>261</v>
      </c>
      <c r="BI4" s="252" t="s">
        <v>5</v>
      </c>
      <c r="BJ4" s="252" t="s">
        <v>10</v>
      </c>
      <c r="BK4" s="252" t="s">
        <v>262</v>
      </c>
      <c r="BL4" s="252" t="s">
        <v>5</v>
      </c>
      <c r="BM4" s="252" t="s">
        <v>10</v>
      </c>
      <c r="BN4" s="252" t="s">
        <v>263</v>
      </c>
      <c r="BO4" s="252" t="s">
        <v>5</v>
      </c>
      <c r="BP4" s="252" t="s">
        <v>10</v>
      </c>
      <c r="BQ4" s="252" t="s">
        <v>241</v>
      </c>
      <c r="BR4" s="252" t="s">
        <v>5</v>
      </c>
      <c r="BS4" s="254" t="s">
        <v>10</v>
      </c>
      <c r="BT4" s="253" t="s">
        <v>244</v>
      </c>
      <c r="BU4" s="252" t="s">
        <v>5</v>
      </c>
      <c r="BV4" s="254" t="s">
        <v>10</v>
      </c>
      <c r="BW4" s="253" t="s">
        <v>275</v>
      </c>
      <c r="BX4" s="252" t="s">
        <v>5</v>
      </c>
      <c r="BY4" s="254" t="s">
        <v>10</v>
      </c>
      <c r="BZ4" s="252" t="s">
        <v>302</v>
      </c>
      <c r="CA4" s="252" t="s">
        <v>5</v>
      </c>
      <c r="CB4" s="252" t="s">
        <v>10</v>
      </c>
      <c r="CC4" s="252" t="s">
        <v>305</v>
      </c>
      <c r="CD4" s="252" t="s">
        <v>5</v>
      </c>
      <c r="CE4" s="252" t="s">
        <v>10</v>
      </c>
      <c r="CF4" s="252" t="s">
        <v>314</v>
      </c>
      <c r="CG4" s="252" t="s">
        <v>5</v>
      </c>
      <c r="CH4" s="252" t="s">
        <v>10</v>
      </c>
      <c r="CI4" s="253" t="s">
        <v>318</v>
      </c>
      <c r="CJ4" s="252" t="s">
        <v>5</v>
      </c>
      <c r="CK4" s="254" t="s">
        <v>10</v>
      </c>
      <c r="CL4" s="253" t="s">
        <v>323</v>
      </c>
      <c r="CM4" s="254" t="s">
        <v>5</v>
      </c>
      <c r="CN4" s="254" t="s">
        <v>10</v>
      </c>
      <c r="CO4" s="253" t="s">
        <v>342</v>
      </c>
      <c r="CP4" s="254" t="s">
        <v>5</v>
      </c>
      <c r="CQ4" s="254" t="s">
        <v>10</v>
      </c>
      <c r="CR4" s="253" t="s">
        <v>334</v>
      </c>
      <c r="CS4" s="254" t="s">
        <v>5</v>
      </c>
      <c r="CT4" s="254" t="s">
        <v>10</v>
      </c>
      <c r="CU4" s="253" t="s">
        <v>346</v>
      </c>
      <c r="CV4" s="254" t="s">
        <v>5</v>
      </c>
      <c r="CW4" s="254" t="s">
        <v>10</v>
      </c>
      <c r="CX4" s="253" t="s">
        <v>347</v>
      </c>
      <c r="CY4" s="254" t="s">
        <v>5</v>
      </c>
      <c r="CZ4" s="254" t="s">
        <v>10</v>
      </c>
      <c r="DA4" s="253" t="s">
        <v>352</v>
      </c>
      <c r="DB4" s="254" t="s">
        <v>5</v>
      </c>
      <c r="DC4" s="254" t="s">
        <v>10</v>
      </c>
      <c r="DD4" s="253" t="s">
        <v>357</v>
      </c>
      <c r="DE4" s="254" t="s">
        <v>5</v>
      </c>
      <c r="DF4" s="254" t="s">
        <v>10</v>
      </c>
      <c r="DG4" s="253" t="s">
        <v>367</v>
      </c>
      <c r="DH4" s="254" t="s">
        <v>5</v>
      </c>
      <c r="DI4" s="254" t="s">
        <v>10</v>
      </c>
      <c r="DJ4" s="253" t="s">
        <v>371</v>
      </c>
      <c r="DK4" s="254" t="s">
        <v>5</v>
      </c>
      <c r="DL4" s="254" t="s">
        <v>10</v>
      </c>
      <c r="DM4" s="253" t="s">
        <v>377</v>
      </c>
      <c r="DN4" s="254" t="s">
        <v>5</v>
      </c>
      <c r="DO4" s="254" t="s">
        <v>10</v>
      </c>
      <c r="DP4" s="253" t="s">
        <v>381</v>
      </c>
      <c r="DQ4" s="254" t="s">
        <v>5</v>
      </c>
      <c r="DR4" s="254" t="s">
        <v>10</v>
      </c>
      <c r="DS4" s="253" t="s">
        <v>392</v>
      </c>
      <c r="DT4" s="254" t="s">
        <v>5</v>
      </c>
      <c r="DU4" s="254" t="s">
        <v>10</v>
      </c>
      <c r="DV4" s="253" t="s">
        <v>422</v>
      </c>
      <c r="DW4" s="254" t="s">
        <v>5</v>
      </c>
      <c r="DX4" s="254" t="s">
        <v>10</v>
      </c>
      <c r="DY4" s="253" t="s">
        <v>424</v>
      </c>
      <c r="DZ4" s="254" t="s">
        <v>5</v>
      </c>
      <c r="EA4" s="254" t="s">
        <v>10</v>
      </c>
      <c r="EB4" s="253" t="s">
        <v>484</v>
      </c>
      <c r="EC4" s="254" t="s">
        <v>5</v>
      </c>
      <c r="ED4" s="254" t="s">
        <v>10</v>
      </c>
      <c r="EE4" s="253" t="s">
        <v>873</v>
      </c>
      <c r="EF4" s="254" t="s">
        <v>5</v>
      </c>
      <c r="EG4" s="254" t="s">
        <v>10</v>
      </c>
      <c r="EH4" s="253" t="s">
        <v>1170</v>
      </c>
      <c r="EI4" s="254" t="s">
        <v>5</v>
      </c>
      <c r="EJ4" s="254" t="s">
        <v>10</v>
      </c>
      <c r="EK4" s="253" t="s">
        <v>1202</v>
      </c>
      <c r="EL4" s="254" t="s">
        <v>5</v>
      </c>
      <c r="EM4" s="254" t="s">
        <v>10</v>
      </c>
      <c r="EN4" s="253" t="s">
        <v>1222</v>
      </c>
      <c r="EO4" s="254" t="s">
        <v>5</v>
      </c>
      <c r="EP4" s="254" t="s">
        <v>10</v>
      </c>
    </row>
    <row r="5" spans="1:254" s="151" customFormat="1" ht="16.5" customHeight="1">
      <c r="A5" s="150"/>
      <c r="B5" s="311" t="s">
        <v>149</v>
      </c>
      <c r="C5" s="312" t="s">
        <v>17</v>
      </c>
      <c r="D5" s="313"/>
      <c r="E5" s="314"/>
      <c r="F5" s="315"/>
      <c r="G5" s="314"/>
      <c r="H5" s="315"/>
      <c r="I5" s="314"/>
      <c r="J5" s="315"/>
      <c r="K5" s="314"/>
      <c r="L5" s="315"/>
      <c r="M5" s="314"/>
      <c r="N5" s="316"/>
      <c r="O5" s="315"/>
      <c r="P5" s="314"/>
      <c r="Q5" s="316"/>
      <c r="R5" s="315"/>
      <c r="S5" s="314"/>
      <c r="T5" s="314"/>
      <c r="U5" s="317"/>
      <c r="V5" s="314"/>
      <c r="W5" s="318"/>
      <c r="X5" s="314"/>
      <c r="Y5" s="314"/>
      <c r="Z5" s="318"/>
      <c r="AA5" s="317"/>
      <c r="AB5" s="314"/>
      <c r="AC5" s="318"/>
      <c r="AD5" s="317"/>
      <c r="AE5" s="314"/>
      <c r="AF5" s="318"/>
      <c r="AG5" s="317"/>
      <c r="AH5" s="314"/>
      <c r="AI5" s="318"/>
      <c r="AJ5" s="317"/>
      <c r="AK5" s="314"/>
      <c r="AL5" s="318"/>
      <c r="AM5" s="317"/>
      <c r="AN5" s="314"/>
      <c r="AO5" s="318"/>
      <c r="AP5" s="317"/>
      <c r="AQ5" s="314"/>
      <c r="AR5" s="318"/>
      <c r="AS5" s="317"/>
      <c r="AT5" s="314"/>
      <c r="AU5" s="318"/>
      <c r="AV5" s="317"/>
      <c r="AW5" s="314"/>
      <c r="AX5" s="318"/>
      <c r="AY5" s="317"/>
      <c r="AZ5" s="314"/>
      <c r="BA5" s="318"/>
      <c r="BB5" s="317"/>
      <c r="BC5" s="318"/>
      <c r="BD5" s="318"/>
      <c r="BE5" s="317"/>
      <c r="BF5" s="318"/>
      <c r="BG5" s="318"/>
      <c r="BH5" s="317"/>
      <c r="BI5" s="314"/>
      <c r="BJ5" s="318"/>
      <c r="BK5" s="317"/>
      <c r="BL5" s="314"/>
      <c r="BM5" s="318"/>
      <c r="BN5" s="317"/>
      <c r="BO5" s="314"/>
      <c r="BP5" s="318"/>
      <c r="BQ5" s="317"/>
      <c r="BR5" s="314"/>
      <c r="BS5" s="318"/>
      <c r="BT5" s="317"/>
      <c r="BU5" s="314"/>
      <c r="BV5" s="318"/>
      <c r="BW5" s="318"/>
      <c r="BX5" s="314"/>
      <c r="BY5" s="318"/>
      <c r="BZ5" s="317"/>
      <c r="CA5" s="314"/>
      <c r="CB5" s="318"/>
      <c r="CC5" s="317"/>
      <c r="CD5" s="314"/>
      <c r="CE5" s="318"/>
      <c r="CF5" s="317"/>
      <c r="CG5" s="314"/>
      <c r="CH5" s="318"/>
      <c r="CI5" s="318"/>
      <c r="CJ5" s="314"/>
      <c r="CK5" s="318"/>
      <c r="CL5" s="318"/>
      <c r="CM5" s="318"/>
      <c r="CN5" s="318"/>
      <c r="CO5" s="318"/>
      <c r="CP5" s="318"/>
      <c r="CQ5" s="318"/>
      <c r="CR5" s="318"/>
      <c r="CS5" s="318"/>
      <c r="CT5" s="318"/>
      <c r="CU5" s="318"/>
      <c r="CV5" s="318"/>
      <c r="CW5" s="318"/>
      <c r="CX5" s="318"/>
      <c r="CY5" s="318"/>
      <c r="CZ5" s="318"/>
      <c r="DA5" s="318"/>
      <c r="DB5" s="318"/>
      <c r="DC5" s="318"/>
      <c r="DD5" s="318"/>
      <c r="DE5" s="318"/>
      <c r="DF5" s="318"/>
      <c r="DG5" s="318"/>
      <c r="DH5" s="318"/>
      <c r="DI5" s="318"/>
      <c r="DJ5" s="318"/>
      <c r="DK5" s="318"/>
      <c r="DL5" s="318"/>
      <c r="DM5" s="318"/>
      <c r="DN5" s="318"/>
      <c r="DO5" s="318"/>
      <c r="DP5" s="318"/>
      <c r="DQ5" s="318"/>
      <c r="DR5" s="318"/>
      <c r="DS5" s="318"/>
      <c r="DT5" s="318"/>
      <c r="DU5" s="318"/>
      <c r="DV5" s="318"/>
      <c r="DW5" s="318"/>
      <c r="DX5" s="318"/>
      <c r="DY5" s="318"/>
      <c r="DZ5" s="318"/>
      <c r="EA5" s="318"/>
      <c r="EB5" s="318"/>
      <c r="EC5" s="318"/>
      <c r="ED5" s="318"/>
      <c r="EE5" s="318"/>
      <c r="EF5" s="318"/>
      <c r="EG5" s="318"/>
      <c r="EH5" s="318"/>
      <c r="EI5" s="318"/>
      <c r="EJ5" s="318"/>
      <c r="EK5" s="318"/>
      <c r="EL5" s="318"/>
      <c r="EM5" s="318"/>
      <c r="EN5" s="318"/>
      <c r="EO5" s="318"/>
      <c r="EP5" s="31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</row>
    <row r="6" spans="1:254" s="152" customFormat="1" ht="16.5" customHeight="1">
      <c r="B6" s="153" t="s">
        <v>18</v>
      </c>
      <c r="C6" s="154" t="s">
        <v>19</v>
      </c>
      <c r="D6" s="155">
        <f>D7+D17</f>
        <v>672486</v>
      </c>
      <c r="E6" s="156">
        <f t="shared" ref="E6:E26" si="0">D6/$D$6</f>
        <v>1</v>
      </c>
      <c r="F6" s="155">
        <f>F7+F17</f>
        <v>702874</v>
      </c>
      <c r="G6" s="156">
        <f t="shared" ref="G6:G26" si="1">F6/$F$6</f>
        <v>1</v>
      </c>
      <c r="H6" s="155">
        <f>H7+H17</f>
        <v>873847</v>
      </c>
      <c r="I6" s="156">
        <f t="shared" ref="I6:I26" si="2">H6/$H$6</f>
        <v>1</v>
      </c>
      <c r="J6" s="155">
        <f>J7+J17</f>
        <v>1067284</v>
      </c>
      <c r="K6" s="156">
        <f t="shared" ref="K6:K22" si="3">J6/$J$6</f>
        <v>1</v>
      </c>
      <c r="L6" s="155">
        <f>L7+L17</f>
        <v>923259</v>
      </c>
      <c r="M6" s="156">
        <f t="shared" ref="M6:M26" si="4">L6/$L$6</f>
        <v>1</v>
      </c>
      <c r="N6" s="156">
        <f t="shared" ref="N6:N19" si="5">(L6/D6)-1</f>
        <v>0.37290441734103008</v>
      </c>
      <c r="O6" s="155">
        <f>O7+O17</f>
        <v>1058938</v>
      </c>
      <c r="P6" s="156">
        <f t="shared" ref="P6:P26" si="6">O6/$O$6</f>
        <v>1</v>
      </c>
      <c r="Q6" s="156">
        <f t="shared" ref="Q6:Q11" si="7">(O6/F6)-1</f>
        <v>0.50658297219700832</v>
      </c>
      <c r="R6" s="155">
        <f>R7+R17</f>
        <v>1114516</v>
      </c>
      <c r="S6" s="156">
        <f t="shared" ref="S6:S26" si="8">R6/$R$6</f>
        <v>1</v>
      </c>
      <c r="T6" s="156">
        <f t="shared" ref="T6:T22" si="9">(R6/H6)-1</f>
        <v>0.27541320162454075</v>
      </c>
      <c r="U6" s="155">
        <f>U7+U17</f>
        <v>1426122</v>
      </c>
      <c r="V6" s="156">
        <f t="shared" ref="V6:V26" si="10">U6/$U$6</f>
        <v>1</v>
      </c>
      <c r="W6" s="156">
        <f t="shared" ref="W6:W22" si="11">(U6/J6)-1</f>
        <v>0.33621603996686922</v>
      </c>
      <c r="X6" s="155">
        <f>X7+X17</f>
        <v>1267399</v>
      </c>
      <c r="Y6" s="156">
        <f t="shared" ref="Y6:Y26" si="12">X6/$X$6</f>
        <v>1</v>
      </c>
      <c r="Z6" s="156">
        <f t="shared" ref="Z6:Z22" si="13">(X6/L6)-1</f>
        <v>0.37274480941967525</v>
      </c>
      <c r="AA6" s="155">
        <f>AA7+AA17</f>
        <v>1319883</v>
      </c>
      <c r="AB6" s="156">
        <f t="shared" ref="AB6:AB26" si="14">AA6/$AA$6</f>
        <v>1</v>
      </c>
      <c r="AC6" s="156">
        <f t="shared" ref="AC6:AC22" si="15">(AA6/O6)-1</f>
        <v>0.24642141466261491</v>
      </c>
      <c r="AD6" s="155">
        <f>AD7+AD17</f>
        <v>1356469</v>
      </c>
      <c r="AE6" s="156">
        <f t="shared" ref="AE6:AE26" si="16">AD6/$AD$6</f>
        <v>1</v>
      </c>
      <c r="AF6" s="156">
        <f t="shared" ref="AF6:AF22" si="17">(AD6/R6)-1</f>
        <v>0.21709244192097743</v>
      </c>
      <c r="AG6" s="155">
        <f>AG7+AG17</f>
        <v>1608356</v>
      </c>
      <c r="AH6" s="156">
        <f t="shared" ref="AH6:AH26" si="18">AG6/$AG$6</f>
        <v>1</v>
      </c>
      <c r="AI6" s="156">
        <f t="shared" ref="AI6:AI22" si="19">(AG6/U6)-1</f>
        <v>0.12778289655443231</v>
      </c>
      <c r="AJ6" s="155">
        <f>AJ7+AJ17</f>
        <v>1458016</v>
      </c>
      <c r="AK6" s="156">
        <f t="shared" ref="AK6:AK26" si="20">AJ6/$AJ$6</f>
        <v>1</v>
      </c>
      <c r="AL6" s="156">
        <f t="shared" ref="AL6:AL22" si="21">(AJ6/X6)-1</f>
        <v>0.15040015022893338</v>
      </c>
      <c r="AM6" s="155">
        <f>AM7+AM17</f>
        <v>1505928</v>
      </c>
      <c r="AN6" s="156">
        <f t="shared" ref="AN6:AN26" si="22">AM6/$AM$6</f>
        <v>1</v>
      </c>
      <c r="AO6" s="156">
        <f t="shared" ref="AO6:AO22" si="23">(AM6/AA6)-1</f>
        <v>0.1409556756167023</v>
      </c>
      <c r="AP6" s="155">
        <f>AP7+AP17</f>
        <v>1435204</v>
      </c>
      <c r="AQ6" s="156">
        <f t="shared" ref="AQ6:AQ26" si="24">AP6/$AP$6</f>
        <v>1</v>
      </c>
      <c r="AR6" s="156">
        <f t="shared" ref="AR6:AR22" si="25">(AP6/AD6)-1</f>
        <v>5.8044083572864613E-2</v>
      </c>
      <c r="AS6" s="155">
        <f>AS7+AS17</f>
        <v>1626355</v>
      </c>
      <c r="AT6" s="156">
        <f t="shared" ref="AT6:AT26" si="26">AS6/$AS$6</f>
        <v>1</v>
      </c>
      <c r="AU6" s="156">
        <f t="shared" ref="AU6:AU22" si="27">(AS6/AG6)-1</f>
        <v>1.119093036616281E-2</v>
      </c>
      <c r="AV6" s="155">
        <f>AV7+AV17</f>
        <v>1452186</v>
      </c>
      <c r="AW6" s="156">
        <f t="shared" ref="AW6:AW22" si="28">AV6/$AV$6</f>
        <v>1</v>
      </c>
      <c r="AX6" s="156">
        <f t="shared" ref="AX6:AX22" si="29">(AV6/AJ6)-1</f>
        <v>-3.9985843776748631E-3</v>
      </c>
      <c r="AY6" s="155">
        <f>AY7+AY17</f>
        <v>1586345</v>
      </c>
      <c r="AZ6" s="156">
        <f t="shared" ref="AZ6:AZ26" si="30">AY6/$AY$6</f>
        <v>1</v>
      </c>
      <c r="BA6" s="156">
        <f t="shared" ref="BA6:BA22" si="31">(AY6/AM6)-1</f>
        <v>5.3400295366046624E-2</v>
      </c>
      <c r="BB6" s="155">
        <f>BB7+BB17</f>
        <v>1629790</v>
      </c>
      <c r="BC6" s="156">
        <f t="shared" ref="BC6:BC22" si="32">BB6/$BB$6</f>
        <v>1</v>
      </c>
      <c r="BD6" s="156">
        <f t="shared" ref="BD6:BD22" si="33">(BB6/AP6)-1</f>
        <v>0.13558072580622693</v>
      </c>
      <c r="BE6" s="155">
        <f>BE7+BE17</f>
        <v>1921197</v>
      </c>
      <c r="BF6" s="156">
        <f t="shared" ref="BF6:BF22" si="34">BE6/$BE$6</f>
        <v>1</v>
      </c>
      <c r="BG6" s="156">
        <f t="shared" ref="BG6:BG22" si="35">(BE6/AS6)-1</f>
        <v>0.18129006274767812</v>
      </c>
      <c r="BH6" s="155">
        <f>BH7+BH17</f>
        <v>1832162</v>
      </c>
      <c r="BI6" s="156">
        <f>BH6/$BH$6</f>
        <v>1</v>
      </c>
      <c r="BJ6" s="156">
        <f>(BH6/AV6)-1</f>
        <v>0.26165794188898661</v>
      </c>
      <c r="BK6" s="155">
        <f>BK7+BK17</f>
        <v>1871880</v>
      </c>
      <c r="BL6" s="156">
        <f>BK6/$BK$6</f>
        <v>1</v>
      </c>
      <c r="BM6" s="156">
        <f>(BK6/AY6)-1</f>
        <v>0.17999552430272114</v>
      </c>
      <c r="BN6" s="155">
        <f>BN7+BN17</f>
        <v>1905562</v>
      </c>
      <c r="BO6" s="156">
        <f t="shared" ref="BO6:BO26" si="36">BN6/$BN$6</f>
        <v>1</v>
      </c>
      <c r="BP6" s="156">
        <f t="shared" ref="BP6:BP22" si="37">(BN6/BB6)-1</f>
        <v>0.16920707575822647</v>
      </c>
      <c r="BQ6" s="155">
        <f>BQ7+BQ17</f>
        <v>2456015</v>
      </c>
      <c r="BR6" s="156">
        <f t="shared" ref="BR6:BR26" si="38">BQ6/$BQ$6</f>
        <v>1</v>
      </c>
      <c r="BS6" s="156">
        <f t="shared" ref="BS6:BS22" si="39">(BQ6/BE6)-1</f>
        <v>0.27837749069980844</v>
      </c>
      <c r="BT6" s="155">
        <f>BT7+BT17</f>
        <v>2212079</v>
      </c>
      <c r="BU6" s="156">
        <f t="shared" ref="BU6:BU22" si="40">BT6/$BT$6</f>
        <v>1</v>
      </c>
      <c r="BV6" s="156">
        <f t="shared" ref="BV6:BV22" si="41">(BT6/BH6)-1</f>
        <v>0.20735993869537728</v>
      </c>
      <c r="BW6" s="158">
        <f>BW7+BW17</f>
        <v>2228907</v>
      </c>
      <c r="BX6" s="156">
        <f t="shared" ref="BX6:BX26" si="42">BW6/$BW$6</f>
        <v>1</v>
      </c>
      <c r="BY6" s="156">
        <f t="shared" ref="BY6:BY22" si="43">(BW6/BK6)-1</f>
        <v>0.19073177767805638</v>
      </c>
      <c r="BZ6" s="155">
        <f>BZ7+BZ17</f>
        <v>2661532</v>
      </c>
      <c r="CA6" s="156">
        <f>BZ6/$BZ$6</f>
        <v>1</v>
      </c>
      <c r="CB6" s="156">
        <f t="shared" ref="CB6:CB22" si="44">(BZ6/BN6)-1</f>
        <v>0.39671760876843676</v>
      </c>
      <c r="CC6" s="155">
        <f>CC7+CC17</f>
        <v>2983504</v>
      </c>
      <c r="CD6" s="156">
        <f>CC6/$CC$6</f>
        <v>1</v>
      </c>
      <c r="CE6" s="156">
        <f t="shared" ref="CE6:CE22" si="45">(CC6/BQ6)-1</f>
        <v>0.21477433973326709</v>
      </c>
      <c r="CF6" s="155">
        <f>CF7+CF17</f>
        <v>2859507</v>
      </c>
      <c r="CG6" s="156">
        <f>CF6/$CF$6</f>
        <v>1</v>
      </c>
      <c r="CH6" s="156">
        <f t="shared" ref="CH6:CH22" si="46">(CF6/BT6)-1</f>
        <v>0.29267851645443033</v>
      </c>
      <c r="CI6" s="158">
        <f>CI7+CI17</f>
        <v>2909729</v>
      </c>
      <c r="CJ6" s="156">
        <f>CI6/$CI$6</f>
        <v>1</v>
      </c>
      <c r="CK6" s="156">
        <f t="shared" ref="CK6:CK22" si="47">(CI6/BW6)-1</f>
        <v>0.30545105740167711</v>
      </c>
      <c r="CL6" s="158">
        <f>CL7+CL17</f>
        <v>3322175</v>
      </c>
      <c r="CM6" s="156">
        <f>CL6/$CL$6</f>
        <v>1</v>
      </c>
      <c r="CN6" s="156">
        <f t="shared" ref="CN6:CN22" si="48">(CL6/BZ6)-1</f>
        <v>0.24821907082086558</v>
      </c>
      <c r="CO6" s="158">
        <f>CO7+CO17</f>
        <v>3770028</v>
      </c>
      <c r="CP6" s="156">
        <f>CO6/$CO$6</f>
        <v>1</v>
      </c>
      <c r="CQ6" s="156">
        <f>(CO6/CC6)-1</f>
        <v>0.26362424853460897</v>
      </c>
      <c r="CR6" s="158">
        <f>CR7+CR17</f>
        <v>3485527</v>
      </c>
      <c r="CS6" s="156">
        <f>CR6/$CR$6</f>
        <v>1</v>
      </c>
      <c r="CT6" s="156">
        <f>(CR6/CF6)-1</f>
        <v>0.21892584980557839</v>
      </c>
      <c r="CU6" s="158">
        <f>CU7+CU17</f>
        <v>3513137</v>
      </c>
      <c r="CV6" s="156">
        <f>CU6/$CU$6</f>
        <v>1</v>
      </c>
      <c r="CW6" s="156">
        <f>(CU6/CI6)-1</f>
        <v>0.20737601336756795</v>
      </c>
      <c r="CX6" s="158">
        <f>CX7+CX17</f>
        <v>4015436.0360000003</v>
      </c>
      <c r="CY6" s="156">
        <f t="shared" ref="CY6:CY11" si="49">CX6/$CX$6</f>
        <v>1</v>
      </c>
      <c r="CZ6" s="156">
        <f t="shared" ref="CZ6:CZ22" si="50">(CX6/CL6)-1</f>
        <v>0.20867685657739288</v>
      </c>
      <c r="DA6" s="158">
        <f>DA7+DA17</f>
        <v>4515524</v>
      </c>
      <c r="DB6" s="156">
        <f>DA6/$DA$6</f>
        <v>1</v>
      </c>
      <c r="DC6" s="156">
        <f>(DA6/CO6)-1</f>
        <v>0.1977428284352265</v>
      </c>
      <c r="DD6" s="158">
        <f>DD7+DD17</f>
        <v>4300689</v>
      </c>
      <c r="DE6" s="156">
        <f t="shared" ref="DE6:DE11" si="51">DD6/$DD$6</f>
        <v>1</v>
      </c>
      <c r="DF6" s="156">
        <f>(DD6/CR6)-1</f>
        <v>0.23387051656750901</v>
      </c>
      <c r="DG6" s="158">
        <f>DG7+DG17</f>
        <v>4404998</v>
      </c>
      <c r="DH6" s="156">
        <f t="shared" ref="DH6:DH24" si="52">DG6/$DG$6</f>
        <v>1</v>
      </c>
      <c r="DI6" s="156">
        <f>(DG6/CU6)-1</f>
        <v>0.25386456605592089</v>
      </c>
      <c r="DJ6" s="158">
        <f>DJ7+DJ17</f>
        <v>4509147</v>
      </c>
      <c r="DK6" s="156">
        <f t="shared" ref="DK6:DK30" si="53">DJ6/$DJ$6</f>
        <v>1</v>
      </c>
      <c r="DL6" s="156">
        <f>(DJ6/CX6)-1</f>
        <v>0.12295326325053679</v>
      </c>
      <c r="DM6" s="158">
        <f>DM7+DM17</f>
        <v>5318883.7699999996</v>
      </c>
      <c r="DN6" s="156">
        <f>DM6/$DM$6</f>
        <v>1</v>
      </c>
      <c r="DO6" s="156">
        <f t="shared" ref="DO6:DO22" si="54">(DM6/DA6)-1</f>
        <v>0.17791064115703947</v>
      </c>
      <c r="DP6" s="158">
        <f>DP7+DP17</f>
        <v>5075915</v>
      </c>
      <c r="DQ6" s="156">
        <f t="shared" ref="DQ6:DQ35" si="55">DP6/$DP$6</f>
        <v>1</v>
      </c>
      <c r="DR6" s="156">
        <f t="shared" ref="DR6:DR19" si="56">(DP6/DD6)-1</f>
        <v>0.18025623336167773</v>
      </c>
      <c r="DS6" s="158">
        <f>DS7+DS17</f>
        <v>5231713</v>
      </c>
      <c r="DT6" s="156">
        <f>DS6/DS$6</f>
        <v>1</v>
      </c>
      <c r="DU6" s="156">
        <f>(DS6/DG6)-1</f>
        <v>0.18767658918346841</v>
      </c>
      <c r="DV6" s="158">
        <f>DV7+DV17</f>
        <v>5292745</v>
      </c>
      <c r="DW6" s="156">
        <f>DV6/DV$6</f>
        <v>1</v>
      </c>
      <c r="DX6" s="156">
        <f>(DV6/DJ6)-1</f>
        <v>0.17377965278133534</v>
      </c>
      <c r="DY6" s="158">
        <f>DY7+DY17</f>
        <v>5863719</v>
      </c>
      <c r="DZ6" s="156">
        <f t="shared" ref="DZ6:DZ16" si="57">DY6/DY$6</f>
        <v>1</v>
      </c>
      <c r="EA6" s="156">
        <f>(DY6/DM6)-1</f>
        <v>0.10243412970838439</v>
      </c>
      <c r="EB6" s="158">
        <f>EB7+EB17</f>
        <v>5571244</v>
      </c>
      <c r="EC6" s="156">
        <f>EB6/EB$6</f>
        <v>1</v>
      </c>
      <c r="ED6" s="156">
        <f>(EB6/DP6)-1</f>
        <v>9.7584179404107463E-2</v>
      </c>
      <c r="EE6" s="158">
        <f>EE7+EE17</f>
        <v>5812619</v>
      </c>
      <c r="EF6" s="156">
        <f t="shared" ref="EF6:EF19" si="58">EE6/EE$6</f>
        <v>1</v>
      </c>
      <c r="EG6" s="156">
        <f t="shared" ref="EG6:EG19" si="59">(EE6/DS6)-1</f>
        <v>0.11103552507563008</v>
      </c>
      <c r="EH6" s="158">
        <f>EH7+EH17</f>
        <v>5674332</v>
      </c>
      <c r="EI6" s="156">
        <f t="shared" ref="EI6:EI19" si="60">EH6/EH$6</f>
        <v>1</v>
      </c>
      <c r="EJ6" s="156">
        <f t="shared" ref="EJ6:EJ19" si="61">(EH6/DV6)-1</f>
        <v>7.209623739666271E-2</v>
      </c>
      <c r="EK6" s="158">
        <f>EK7+EK17</f>
        <v>6475212</v>
      </c>
      <c r="EL6" s="156">
        <f t="shared" ref="EL6:EL19" si="62">EK6/EK$6</f>
        <v>1</v>
      </c>
      <c r="EM6" s="156">
        <f t="shared" ref="EM6:EM19" si="63">(EK6/DY6)-1</f>
        <v>0.10428415822790971</v>
      </c>
      <c r="EN6" s="158">
        <f>EN7+EN17</f>
        <v>6251926</v>
      </c>
      <c r="EO6" s="156">
        <f t="shared" ref="EO6" si="64">EN6/EN$6</f>
        <v>1</v>
      </c>
      <c r="EP6" s="156">
        <f t="shared" ref="EP6:EP19" si="65">(EN6/EB6)-1</f>
        <v>0.12217773983691971</v>
      </c>
    </row>
    <row r="7" spans="1:254" s="152" customFormat="1" ht="16.5" customHeight="1">
      <c r="B7" s="153" t="s">
        <v>291</v>
      </c>
      <c r="C7" s="159" t="s">
        <v>176</v>
      </c>
      <c r="D7" s="160">
        <f>D8+D9+D10+D13+D15+D16+D14</f>
        <v>465338</v>
      </c>
      <c r="E7" s="156">
        <f t="shared" si="0"/>
        <v>0.69196682161413026</v>
      </c>
      <c r="F7" s="160">
        <f>F8+F9+F10+F13+F15+F16+F14</f>
        <v>484529</v>
      </c>
      <c r="G7" s="156">
        <f t="shared" si="1"/>
        <v>0.68935399516840856</v>
      </c>
      <c r="H7" s="160">
        <f>H8+H9+H10+H13+H15+H16+H14</f>
        <v>650524</v>
      </c>
      <c r="I7" s="156">
        <f t="shared" si="2"/>
        <v>0.74443695521069475</v>
      </c>
      <c r="J7" s="160">
        <f>J8+J9+J10+J13+J15+J16+J14</f>
        <v>811611</v>
      </c>
      <c r="K7" s="156">
        <f t="shared" si="3"/>
        <v>0.76044520483770017</v>
      </c>
      <c r="L7" s="160">
        <f>L8+L9+L10+L13+L15+L16+L14</f>
        <v>666781</v>
      </c>
      <c r="M7" s="156">
        <f t="shared" si="4"/>
        <v>0.7222036286675787</v>
      </c>
      <c r="N7" s="156">
        <f t="shared" si="5"/>
        <v>0.43289608843464311</v>
      </c>
      <c r="O7" s="160">
        <f>O8+O9+O10+O13+O15+O16+O14</f>
        <v>773039</v>
      </c>
      <c r="P7" s="156">
        <f t="shared" si="6"/>
        <v>0.73001346632191877</v>
      </c>
      <c r="Q7" s="156">
        <f t="shared" si="7"/>
        <v>0.59544423553595349</v>
      </c>
      <c r="R7" s="160">
        <f>R8+R9+R10+R13+R15+R16+R14</f>
        <v>814675</v>
      </c>
      <c r="S7" s="156">
        <f t="shared" si="8"/>
        <v>0.73096752312214452</v>
      </c>
      <c r="T7" s="156">
        <f t="shared" si="9"/>
        <v>0.25233657789720287</v>
      </c>
      <c r="U7" s="160">
        <f>U8+U9+U10+U13+U15+U16+U14</f>
        <v>1073136</v>
      </c>
      <c r="V7" s="156">
        <f t="shared" si="10"/>
        <v>0.75248541148653481</v>
      </c>
      <c r="W7" s="156">
        <f t="shared" si="11"/>
        <v>0.32222949171462689</v>
      </c>
      <c r="X7" s="160">
        <f>X8+X9+X10+X13+X15+X16+X14</f>
        <v>918019</v>
      </c>
      <c r="Y7" s="156">
        <f t="shared" si="12"/>
        <v>0.72433306322633995</v>
      </c>
      <c r="Z7" s="156">
        <f t="shared" si="13"/>
        <v>0.3767923801068116</v>
      </c>
      <c r="AA7" s="160">
        <f>AA8+AA9+AA10+AA13+AA15+AA16+AA14</f>
        <v>948706</v>
      </c>
      <c r="AB7" s="156">
        <f t="shared" si="14"/>
        <v>0.71878037674551454</v>
      </c>
      <c r="AC7" s="156">
        <f t="shared" si="15"/>
        <v>0.22724209257230221</v>
      </c>
      <c r="AD7" s="160">
        <f>AD8+AD9+AD10+AD13+AD15+AD16+AD14</f>
        <v>989448</v>
      </c>
      <c r="AE7" s="156">
        <f t="shared" si="16"/>
        <v>0.72942912812603899</v>
      </c>
      <c r="AF7" s="156">
        <f t="shared" si="17"/>
        <v>0.21453094792401872</v>
      </c>
      <c r="AG7" s="160">
        <f>AG8+AG9+AG10+AG13+AG15+AG16+AG14</f>
        <v>1187704</v>
      </c>
      <c r="AH7" s="156">
        <f t="shared" si="18"/>
        <v>0.73845840100077342</v>
      </c>
      <c r="AI7" s="156">
        <f t="shared" si="19"/>
        <v>0.10676000059638291</v>
      </c>
      <c r="AJ7" s="160">
        <f>AJ8+AJ9+AJ10+AJ13+AJ15+AJ16+AJ14</f>
        <v>1041938</v>
      </c>
      <c r="AK7" s="156">
        <f t="shared" si="20"/>
        <v>0.71462727432346418</v>
      </c>
      <c r="AL7" s="156">
        <f t="shared" si="21"/>
        <v>0.13498522361737608</v>
      </c>
      <c r="AM7" s="160">
        <f>AM8+AM9+AM10+AM13+AM15+AM16+AM14</f>
        <v>1072154</v>
      </c>
      <c r="AN7" s="156">
        <f t="shared" si="22"/>
        <v>0.71195568446831459</v>
      </c>
      <c r="AO7" s="156">
        <f t="shared" si="23"/>
        <v>0.13012250370504663</v>
      </c>
      <c r="AP7" s="160">
        <f>AP8+AP9+AP10+AP13+AP15+AP16+AP14</f>
        <v>983179</v>
      </c>
      <c r="AQ7" s="156">
        <f t="shared" si="24"/>
        <v>0.68504477412270315</v>
      </c>
      <c r="AR7" s="156">
        <f t="shared" si="25"/>
        <v>-6.3358559520055868E-3</v>
      </c>
      <c r="AS7" s="160">
        <f>AS8+AS9+AS10+AS13+AS15+AS16+AS14</f>
        <v>1131360</v>
      </c>
      <c r="AT7" s="156">
        <f t="shared" si="26"/>
        <v>0.69564148048857721</v>
      </c>
      <c r="AU7" s="156">
        <f t="shared" si="27"/>
        <v>-4.7439429352768014E-2</v>
      </c>
      <c r="AV7" s="160">
        <f>AV8+AV9+AV10+AV13+AV15+AV16+AV14</f>
        <v>974785</v>
      </c>
      <c r="AW7" s="156">
        <f t="shared" si="28"/>
        <v>0.6712535446561253</v>
      </c>
      <c r="AX7" s="156">
        <f t="shared" si="29"/>
        <v>-6.4450092040025386E-2</v>
      </c>
      <c r="AY7" s="160">
        <f>AY8+AY9+AY10+AY13+AY15+AY16+AY14</f>
        <v>1103490</v>
      </c>
      <c r="AZ7" s="156">
        <f t="shared" si="30"/>
        <v>0.69561791413595409</v>
      </c>
      <c r="BA7" s="156">
        <f t="shared" si="31"/>
        <v>2.92271446079575E-2</v>
      </c>
      <c r="BB7" s="160">
        <f>BB8+BB9+BB10+BB13+BB15+BB16+BB14</f>
        <v>1152474</v>
      </c>
      <c r="BC7" s="156">
        <f t="shared" si="32"/>
        <v>0.70713036648893413</v>
      </c>
      <c r="BD7" s="156">
        <f t="shared" si="33"/>
        <v>0.17219143207900078</v>
      </c>
      <c r="BE7" s="160">
        <f>BE8+BE9+BE10+BE13+BE15+BE16+BE14</f>
        <v>1428305</v>
      </c>
      <c r="BF7" s="156">
        <f t="shared" si="34"/>
        <v>0.74344536244851522</v>
      </c>
      <c r="BG7" s="156">
        <f t="shared" si="35"/>
        <v>0.26246729599773722</v>
      </c>
      <c r="BH7" s="160">
        <f>BH8+BH9+BH10+BH13+BH15+BH16+BH14</f>
        <v>1348005</v>
      </c>
      <c r="BI7" s="156">
        <f>BH7/$BH$6</f>
        <v>0.73574552905256196</v>
      </c>
      <c r="BJ7" s="156">
        <f>(BH7/AV7)-1</f>
        <v>0.38287417225336862</v>
      </c>
      <c r="BK7" s="160">
        <f>BK8+BK9+BK10+BK13+BK15+BK16+BK14</f>
        <v>1379239</v>
      </c>
      <c r="BL7" s="156">
        <f>BK7/$BK$6</f>
        <v>0.73682020214971045</v>
      </c>
      <c r="BM7" s="156">
        <f>(BK7/AY7)-1</f>
        <v>0.24988808235688587</v>
      </c>
      <c r="BN7" s="160">
        <f>BN8+BN9+BN10+BN13+BN15+BN16+BN14</f>
        <v>1404589</v>
      </c>
      <c r="BO7" s="156">
        <f t="shared" si="36"/>
        <v>0.7370996063103693</v>
      </c>
      <c r="BP7" s="156">
        <f t="shared" si="37"/>
        <v>0.21875981583966309</v>
      </c>
      <c r="BQ7" s="160">
        <f>BQ8+BQ9+BQ10+BQ13+BQ15+BQ16+BQ14</f>
        <v>1872921</v>
      </c>
      <c r="BR7" s="156">
        <f t="shared" si="38"/>
        <v>0.76258532622968511</v>
      </c>
      <c r="BS7" s="156">
        <f t="shared" si="39"/>
        <v>0.31128925544614061</v>
      </c>
      <c r="BT7" s="160">
        <f>BT8+BT9+BT10+BT13+BT15+BT16+BT14</f>
        <v>1642597</v>
      </c>
      <c r="BU7" s="156">
        <f t="shared" si="40"/>
        <v>0.7425580189495945</v>
      </c>
      <c r="BV7" s="156">
        <f t="shared" si="41"/>
        <v>0.21853924874165886</v>
      </c>
      <c r="BW7" s="160">
        <f>BW8+BW9+BW10+BW13+BW15+BW16+BW14</f>
        <v>1441844</v>
      </c>
      <c r="BX7" s="156">
        <f>BW7/$BW$6</f>
        <v>0.64688387626760557</v>
      </c>
      <c r="BY7" s="156">
        <f t="shared" si="43"/>
        <v>4.5390972848070588E-2</v>
      </c>
      <c r="BZ7" s="160">
        <f>BZ8+BZ9+BZ10+BZ13+BZ15+BZ16+BZ14</f>
        <v>1838263</v>
      </c>
      <c r="CA7" s="156">
        <f>BZ7/$BZ$6</f>
        <v>0.69067852650278105</v>
      </c>
      <c r="CB7" s="156">
        <f t="shared" si="44"/>
        <v>0.30875508778724603</v>
      </c>
      <c r="CC7" s="160">
        <f>CC8+CC9+CC10+CC13+CC15+CC16+CC14</f>
        <v>2035555</v>
      </c>
      <c r="CD7" s="156">
        <f>CC7/$CC$6</f>
        <v>0.68226990813486421</v>
      </c>
      <c r="CE7" s="156">
        <f t="shared" si="45"/>
        <v>8.6834415333054693E-2</v>
      </c>
      <c r="CF7" s="160">
        <f>CF8+CF9+CF10+CF13+CF15+CF16+CF14</f>
        <v>1876789</v>
      </c>
      <c r="CG7" s="156">
        <f>CF7/$CF$6</f>
        <v>0.65633306720354245</v>
      </c>
      <c r="CH7" s="156">
        <f t="shared" si="46"/>
        <v>0.1425742284930509</v>
      </c>
      <c r="CI7" s="160">
        <f>CI8+CI9+CI10+CI13+CI15+CI16+CI14</f>
        <v>1864842</v>
      </c>
      <c r="CJ7" s="156">
        <f>CI7/$CI$6</f>
        <v>0.64089886034060217</v>
      </c>
      <c r="CK7" s="156">
        <f t="shared" si="47"/>
        <v>0.2933729307747579</v>
      </c>
      <c r="CL7" s="160">
        <f>CL8+CL9+CL10+CL13+CL15+CL16+CL14</f>
        <v>2188443</v>
      </c>
      <c r="CM7" s="156">
        <f>CL7/$CL$6</f>
        <v>0.65873802554049676</v>
      </c>
      <c r="CN7" s="156">
        <f t="shared" si="48"/>
        <v>0.19049504885862367</v>
      </c>
      <c r="CO7" s="160">
        <f>CO8+CO9+CO10+CO13+CO15+CO16+CO14</f>
        <v>2496890</v>
      </c>
      <c r="CP7" s="156">
        <f t="shared" ref="CP7:CP18" si="66">CO7/$CO$6</f>
        <v>0.66230012084790879</v>
      </c>
      <c r="CQ7" s="156">
        <f>(CO7/CC7)-1</f>
        <v>0.2266384352179136</v>
      </c>
      <c r="CR7" s="160">
        <f>CR8+CR9+CR10+CR13+CR15+CR16+CR14</f>
        <v>2221684</v>
      </c>
      <c r="CS7" s="156">
        <f>CR7/$CR$6</f>
        <v>0.63740260798438797</v>
      </c>
      <c r="CT7" s="156">
        <f>(CR7/CF7)-1</f>
        <v>0.18376866019568538</v>
      </c>
      <c r="CU7" s="160">
        <f>CU8+CU9+CU10+CU13+CU15+CU16+CU14</f>
        <v>2241864</v>
      </c>
      <c r="CV7" s="156">
        <f>CU7/$CU$6</f>
        <v>0.63813736839753188</v>
      </c>
      <c r="CW7" s="156">
        <f>(CU7/CI7)-1</f>
        <v>0.20217369621662318</v>
      </c>
      <c r="CX7" s="160">
        <f>CX8+CX9+CX10+CX13+CX15+CX16+CX14</f>
        <v>2657264.0360000003</v>
      </c>
      <c r="CY7" s="156">
        <f t="shared" si="49"/>
        <v>0.66176226247325542</v>
      </c>
      <c r="CZ7" s="156">
        <f t="shared" si="50"/>
        <v>0.21422583818724106</v>
      </c>
      <c r="DA7" s="160">
        <f>DA8+DA9+DA10+DA13+DA15+DA16+DA14</f>
        <v>3001262</v>
      </c>
      <c r="DB7" s="156">
        <f t="shared" ref="DB7:DB26" si="67">DA7/$DA$6</f>
        <v>0.66465420181578039</v>
      </c>
      <c r="DC7" s="156">
        <f t="shared" ref="DC7:DC22" si="68">(DA7/CO7)-1</f>
        <v>0.20200008810960846</v>
      </c>
      <c r="DD7" s="160">
        <f>DD8+DD9+DD10+DD13+DD15+DD16+DD14</f>
        <v>2757108</v>
      </c>
      <c r="DE7" s="156">
        <f t="shared" si="51"/>
        <v>0.64108518425768524</v>
      </c>
      <c r="DF7" s="156">
        <f>(DD7/CR7)-1</f>
        <v>0.24099916999897375</v>
      </c>
      <c r="DG7" s="160">
        <f>DG8+DG9+DG10+DG13+DG15+DG16+DG14</f>
        <v>2777918</v>
      </c>
      <c r="DH7" s="156">
        <f t="shared" si="52"/>
        <v>0.63062866316851907</v>
      </c>
      <c r="DI7" s="156">
        <f t="shared" ref="DI7:DI61" si="69">(DG7/CU7)-1</f>
        <v>0.23911084704513752</v>
      </c>
      <c r="DJ7" s="160">
        <f>DJ8+DJ9+DJ10+DJ13+DJ15+DJ16+DJ14</f>
        <v>2808122</v>
      </c>
      <c r="DK7" s="156">
        <f t="shared" si="53"/>
        <v>0.62276124508693109</v>
      </c>
      <c r="DL7" s="156">
        <f t="shared" ref="DL7:DL22" si="70">(DJ7/CX7)-1</f>
        <v>5.6771913500582194E-2</v>
      </c>
      <c r="DM7" s="160">
        <f>DM8+DM9+DM10+DM13+DM15+DM16+DM14</f>
        <v>3496488.77</v>
      </c>
      <c r="DN7" s="156">
        <f t="shared" ref="DN7:DN60" si="71">DM7/$DM$6</f>
        <v>0.65737265960222335</v>
      </c>
      <c r="DO7" s="156">
        <f t="shared" si="54"/>
        <v>0.16500617740137313</v>
      </c>
      <c r="DP7" s="160">
        <f>DP8+DP9+DP10+DP13+DP15+DP16+DP14</f>
        <v>3274070</v>
      </c>
      <c r="DQ7" s="156">
        <f t="shared" si="55"/>
        <v>0.64502065144904908</v>
      </c>
      <c r="DR7" s="156">
        <f t="shared" si="56"/>
        <v>0.18750154147026521</v>
      </c>
      <c r="DS7" s="160">
        <f>DS8+DS9+DS10+DS13+DS15+DS16+DS14</f>
        <v>3314883</v>
      </c>
      <c r="DT7" s="156">
        <f t="shared" ref="DT7:DT61" si="72">DS7/DS$6</f>
        <v>0.63361331173938629</v>
      </c>
      <c r="DU7" s="156">
        <f>(DS7/DG7)-1</f>
        <v>0.19329764233501501</v>
      </c>
      <c r="DV7" s="160">
        <f>DV8+DV9+DV10+DV13+DV15+DV16+DV14</f>
        <v>3304091</v>
      </c>
      <c r="DW7" s="156">
        <f t="shared" ref="DW7:DW13" si="73">DV7/DV$6</f>
        <v>0.62426793658111246</v>
      </c>
      <c r="DX7" s="156">
        <f>(DV7/DJ7)-1</f>
        <v>0.17661946311449439</v>
      </c>
      <c r="DY7" s="160">
        <f>DY8+DY9+DY10+DY13+DY15+DY16+DY14</f>
        <v>3721211</v>
      </c>
      <c r="DZ7" s="156">
        <f t="shared" si="57"/>
        <v>0.63461618812224796</v>
      </c>
      <c r="EA7" s="156">
        <f t="shared" ref="EA7:EA19" si="74">(DY7/DM7)-1</f>
        <v>6.4270828474589869E-2</v>
      </c>
      <c r="EB7" s="160">
        <f>EB8+EB9+EB10+EB13+EB15+EB16+EB14</f>
        <v>3385396</v>
      </c>
      <c r="EC7" s="156">
        <f t="shared" ref="EC7:EC61" si="75">EB7/EB$6</f>
        <v>0.60765531001693696</v>
      </c>
      <c r="ED7" s="156">
        <f>(EB7/DP7)-1</f>
        <v>3.4002327378461761E-2</v>
      </c>
      <c r="EE7" s="160">
        <f>EE8+EE9+EE10+EE13+EE15+EE16+EE14</f>
        <v>3512408</v>
      </c>
      <c r="EF7" s="156">
        <f t="shared" si="58"/>
        <v>0.60427287596176527</v>
      </c>
      <c r="EG7" s="156">
        <f t="shared" si="59"/>
        <v>5.9587321784811076E-2</v>
      </c>
      <c r="EH7" s="160">
        <f>EH8+EH9+EH10+EH13+EH15+EH16+EH14</f>
        <v>3356909</v>
      </c>
      <c r="EI7" s="156">
        <f t="shared" si="60"/>
        <v>0.5915954512354934</v>
      </c>
      <c r="EJ7" s="156">
        <f t="shared" si="61"/>
        <v>1.5985637199459779E-2</v>
      </c>
      <c r="EK7" s="160">
        <f>EK8+EK9+EK10+EK13+EK15+EK16+EK14</f>
        <v>4085477</v>
      </c>
      <c r="EL7" s="156">
        <f t="shared" si="62"/>
        <v>0.63094104100375403</v>
      </c>
      <c r="EM7" s="156">
        <f t="shared" si="63"/>
        <v>9.7889101155510971E-2</v>
      </c>
      <c r="EN7" s="160">
        <f>EN8+EN9+EN10+EN13+EN15+EN16+EN14</f>
        <v>3890929</v>
      </c>
      <c r="EO7" s="156">
        <f t="shared" ref="EO7:EO19" si="76">EN7/EN$6</f>
        <v>0.62235685451171363</v>
      </c>
      <c r="EP7" s="156">
        <f t="shared" si="65"/>
        <v>0.14932758235668731</v>
      </c>
    </row>
    <row r="8" spans="1:254" s="149" customFormat="1" ht="16.5" customHeight="1">
      <c r="B8" s="161" t="s">
        <v>20</v>
      </c>
      <c r="C8" s="162" t="s">
        <v>21</v>
      </c>
      <c r="D8" s="4">
        <v>85882</v>
      </c>
      <c r="E8" s="163">
        <f t="shared" si="0"/>
        <v>0.12770823481827132</v>
      </c>
      <c r="F8" s="4">
        <v>110154</v>
      </c>
      <c r="G8" s="163">
        <f t="shared" si="1"/>
        <v>0.15671941201410211</v>
      </c>
      <c r="H8" s="4">
        <v>266326</v>
      </c>
      <c r="I8" s="163">
        <f t="shared" si="2"/>
        <v>0.30477417671514578</v>
      </c>
      <c r="J8" s="4">
        <v>276529</v>
      </c>
      <c r="K8" s="163">
        <f t="shared" si="3"/>
        <v>0.25909598569827713</v>
      </c>
      <c r="L8" s="5">
        <v>167087</v>
      </c>
      <c r="M8" s="163">
        <f t="shared" si="4"/>
        <v>0.18097521930465882</v>
      </c>
      <c r="N8" s="163">
        <f t="shared" si="5"/>
        <v>0.94554155702009735</v>
      </c>
      <c r="O8" s="5">
        <v>219862</v>
      </c>
      <c r="P8" s="163">
        <f t="shared" si="6"/>
        <v>0.2076249978752297</v>
      </c>
      <c r="Q8" s="163">
        <f t="shared" si="7"/>
        <v>0.99595112297329202</v>
      </c>
      <c r="R8" s="164">
        <v>217485</v>
      </c>
      <c r="S8" s="163">
        <f t="shared" si="8"/>
        <v>0.1951385175268906</v>
      </c>
      <c r="T8" s="163">
        <f t="shared" si="9"/>
        <v>-0.18338802820603317</v>
      </c>
      <c r="U8" s="4">
        <v>287203</v>
      </c>
      <c r="V8" s="163">
        <f t="shared" si="10"/>
        <v>0.20138739883404086</v>
      </c>
      <c r="W8" s="163">
        <f t="shared" si="11"/>
        <v>3.859992984460936E-2</v>
      </c>
      <c r="X8" s="4">
        <v>168508</v>
      </c>
      <c r="Y8" s="163">
        <f t="shared" si="12"/>
        <v>0.13295576215540647</v>
      </c>
      <c r="Z8" s="163">
        <f t="shared" si="13"/>
        <v>8.5045515210637745E-3</v>
      </c>
      <c r="AA8" s="5">
        <v>220800</v>
      </c>
      <c r="AB8" s="163">
        <f t="shared" si="14"/>
        <v>0.16728755503328704</v>
      </c>
      <c r="AC8" s="163">
        <f t="shared" si="15"/>
        <v>4.2663125051167761E-3</v>
      </c>
      <c r="AD8" s="4">
        <v>261762</v>
      </c>
      <c r="AE8" s="163">
        <f t="shared" si="16"/>
        <v>0.19297307937004091</v>
      </c>
      <c r="AF8" s="163">
        <f t="shared" si="17"/>
        <v>0.2035864542382233</v>
      </c>
      <c r="AG8" s="5">
        <v>296432</v>
      </c>
      <c r="AH8" s="163">
        <f t="shared" si="18"/>
        <v>0.18430745431981477</v>
      </c>
      <c r="AI8" s="163">
        <f t="shared" si="19"/>
        <v>3.2134065451962623E-2</v>
      </c>
      <c r="AJ8" s="5">
        <v>190600</v>
      </c>
      <c r="AK8" s="163">
        <f t="shared" si="20"/>
        <v>0.13072558874525383</v>
      </c>
      <c r="AL8" s="163">
        <f t="shared" si="21"/>
        <v>0.13110356778313204</v>
      </c>
      <c r="AM8" s="5">
        <v>210317</v>
      </c>
      <c r="AN8" s="163">
        <f t="shared" si="22"/>
        <v>0.1396593993869561</v>
      </c>
      <c r="AO8" s="163">
        <f t="shared" si="23"/>
        <v>-4.7477355072463756E-2</v>
      </c>
      <c r="AP8" s="5">
        <v>157877</v>
      </c>
      <c r="AQ8" s="163">
        <f t="shared" si="24"/>
        <v>0.11000317724866987</v>
      </c>
      <c r="AR8" s="163">
        <f t="shared" si="25"/>
        <v>-0.39686814740107423</v>
      </c>
      <c r="AS8" s="5">
        <v>178700</v>
      </c>
      <c r="AT8" s="163">
        <f t="shared" si="26"/>
        <v>0.10987760974694946</v>
      </c>
      <c r="AU8" s="163">
        <f t="shared" si="27"/>
        <v>-0.39716359907162524</v>
      </c>
      <c r="AV8" s="5">
        <v>83339</v>
      </c>
      <c r="AW8" s="163">
        <f t="shared" si="28"/>
        <v>5.7388654070484081E-2</v>
      </c>
      <c r="AX8" s="163">
        <f t="shared" si="29"/>
        <v>-0.56275445960125925</v>
      </c>
      <c r="AY8" s="5">
        <v>194402</v>
      </c>
      <c r="AZ8" s="163">
        <f t="shared" si="30"/>
        <v>0.12254711301766009</v>
      </c>
      <c r="BA8" s="163">
        <f t="shared" si="31"/>
        <v>-7.5671486375328723E-2</v>
      </c>
      <c r="BB8" s="5">
        <v>297666</v>
      </c>
      <c r="BC8" s="163">
        <f t="shared" si="32"/>
        <v>0.18264070831211382</v>
      </c>
      <c r="BD8" s="163">
        <f t="shared" si="33"/>
        <v>0.8854297966138196</v>
      </c>
      <c r="BE8" s="5">
        <v>411370</v>
      </c>
      <c r="BF8" s="163">
        <f t="shared" si="34"/>
        <v>0.21412171682549994</v>
      </c>
      <c r="BG8" s="163">
        <f t="shared" si="35"/>
        <v>1.3020145495243423</v>
      </c>
      <c r="BH8" s="5">
        <v>390846</v>
      </c>
      <c r="BI8" s="163">
        <f>BH8/$BH$6</f>
        <v>0.21332502256896496</v>
      </c>
      <c r="BJ8" s="163">
        <f>(BH8/AV8)-1</f>
        <v>3.6898330913497883</v>
      </c>
      <c r="BK8" s="5">
        <v>359077</v>
      </c>
      <c r="BL8" s="163">
        <f>BK8/$BK$6</f>
        <v>0.19182693335042844</v>
      </c>
      <c r="BM8" s="163">
        <f>(BK8/AY8)-1</f>
        <v>0.84708490653388346</v>
      </c>
      <c r="BN8" s="5">
        <v>399221</v>
      </c>
      <c r="BO8" s="163">
        <f t="shared" si="36"/>
        <v>0.20950302325508172</v>
      </c>
      <c r="BP8" s="163">
        <f t="shared" si="37"/>
        <v>0.34117097686668951</v>
      </c>
      <c r="BQ8" s="5">
        <v>683661</v>
      </c>
      <c r="BR8" s="163">
        <f t="shared" si="38"/>
        <v>0.27836189925550131</v>
      </c>
      <c r="BS8" s="163">
        <f t="shared" si="39"/>
        <v>0.66191263339572637</v>
      </c>
      <c r="BT8" s="5">
        <v>504977</v>
      </c>
      <c r="BU8" s="163">
        <f t="shared" si="40"/>
        <v>0.22828163008644808</v>
      </c>
      <c r="BV8" s="163">
        <f t="shared" si="41"/>
        <v>0.29201015233621419</v>
      </c>
      <c r="BW8" s="165">
        <v>242212</v>
      </c>
      <c r="BX8" s="163">
        <f>BW8/$BW$6</f>
        <v>0.10866850882517755</v>
      </c>
      <c r="BY8" s="163">
        <f>(BW8/BK8)-1</f>
        <v>-0.32545944184673481</v>
      </c>
      <c r="BZ8" s="5">
        <v>659093</v>
      </c>
      <c r="CA8" s="163">
        <f>BZ8/$BZ$6</f>
        <v>0.2476366994648195</v>
      </c>
      <c r="CB8" s="163">
        <f t="shared" si="44"/>
        <v>0.65094772068603612</v>
      </c>
      <c r="CC8" s="5">
        <v>578264</v>
      </c>
      <c r="CD8" s="163">
        <f>CC8/$CC$6</f>
        <v>0.19382042055247789</v>
      </c>
      <c r="CE8" s="163">
        <f t="shared" si="45"/>
        <v>-0.15416558791564827</v>
      </c>
      <c r="CF8" s="5">
        <v>499359</v>
      </c>
      <c r="CG8" s="187">
        <f>CF8/$CF$6</f>
        <v>0.17463115145372962</v>
      </c>
      <c r="CH8" s="163">
        <f t="shared" si="46"/>
        <v>-1.112525917021967E-2</v>
      </c>
      <c r="CI8" s="5">
        <v>356209</v>
      </c>
      <c r="CJ8" s="187">
        <f>CI8/$CI$6</f>
        <v>0.12241999168994776</v>
      </c>
      <c r="CK8" s="163">
        <f t="shared" si="47"/>
        <v>0.47064967879378394</v>
      </c>
      <c r="CL8" s="5">
        <v>643715</v>
      </c>
      <c r="CM8" s="163">
        <f>CL8/$CL$6</f>
        <v>0.19376312205106594</v>
      </c>
      <c r="CN8" s="163">
        <f t="shared" si="48"/>
        <v>-2.3332063912073098E-2</v>
      </c>
      <c r="CO8" s="5">
        <v>683270</v>
      </c>
      <c r="CP8" s="163">
        <f t="shared" si="66"/>
        <v>0.1812373807303288</v>
      </c>
      <c r="CQ8" s="163">
        <f>(CO8/CC8)-1</f>
        <v>0.18158834027364668</v>
      </c>
      <c r="CR8" s="5">
        <v>518146</v>
      </c>
      <c r="CS8" s="163">
        <f t="shared" ref="CS8:CS26" si="77">CR8/$CR$6</f>
        <v>0.14865642985981747</v>
      </c>
      <c r="CT8" s="163">
        <f>(CR8/CF8)-1</f>
        <v>3.7622231701040842E-2</v>
      </c>
      <c r="CU8" s="5">
        <v>448708</v>
      </c>
      <c r="CV8" s="163">
        <f>CU8/$CU$6</f>
        <v>0.12772288698106565</v>
      </c>
      <c r="CW8" s="163">
        <f>(CU8/CI8)-1</f>
        <v>0.25967620133124103</v>
      </c>
      <c r="CX8" s="5">
        <v>815695</v>
      </c>
      <c r="CY8" s="163">
        <f t="shared" si="49"/>
        <v>0.20313983156174473</v>
      </c>
      <c r="CZ8" s="163">
        <f t="shared" si="50"/>
        <v>0.26716792369293874</v>
      </c>
      <c r="DA8" s="5">
        <v>801592</v>
      </c>
      <c r="DB8" s="163">
        <f t="shared" si="67"/>
        <v>0.17751915392322132</v>
      </c>
      <c r="DC8" s="163">
        <f t="shared" si="68"/>
        <v>0.17317019626209262</v>
      </c>
      <c r="DD8" s="5">
        <v>753394</v>
      </c>
      <c r="DE8" s="163">
        <f t="shared" si="51"/>
        <v>0.17517983746325297</v>
      </c>
      <c r="DF8" s="163">
        <f>(DD8/CR8)-1</f>
        <v>0.45401875147159299</v>
      </c>
      <c r="DG8" s="5">
        <v>719629</v>
      </c>
      <c r="DH8" s="163">
        <f t="shared" si="52"/>
        <v>0.16336647598931942</v>
      </c>
      <c r="DI8" s="163">
        <f t="shared" si="69"/>
        <v>0.60378018666928157</v>
      </c>
      <c r="DJ8" s="5">
        <v>626461</v>
      </c>
      <c r="DK8" s="163">
        <f t="shared" si="53"/>
        <v>0.13893115482817481</v>
      </c>
      <c r="DL8" s="163">
        <f>(DJ8/CX8)-1</f>
        <v>-0.23199112413340772</v>
      </c>
      <c r="DM8" s="5">
        <v>834340</v>
      </c>
      <c r="DN8" s="163">
        <f t="shared" si="71"/>
        <v>0.15686373985194266</v>
      </c>
      <c r="DO8" s="163">
        <f t="shared" si="54"/>
        <v>4.0853701134741849E-2</v>
      </c>
      <c r="DP8" s="5">
        <v>748236</v>
      </c>
      <c r="DQ8" s="163">
        <f t="shared" si="55"/>
        <v>0.14740908781963449</v>
      </c>
      <c r="DR8" s="163">
        <f t="shared" si="56"/>
        <v>-6.8463513115315511E-3</v>
      </c>
      <c r="DS8" s="5">
        <v>696597</v>
      </c>
      <c r="DT8" s="163">
        <f t="shared" si="72"/>
        <v>0.13314893229043717</v>
      </c>
      <c r="DU8" s="163">
        <f>(DS8/DG8)-1</f>
        <v>-3.2005380550255702E-2</v>
      </c>
      <c r="DV8" s="5">
        <v>559617</v>
      </c>
      <c r="DW8" s="163">
        <f t="shared" si="73"/>
        <v>0.10573284751107412</v>
      </c>
      <c r="DX8" s="163">
        <f t="shared" ref="DX8:DX19" si="78">(DV8/DJ8)-1</f>
        <v>-0.10670097579897231</v>
      </c>
      <c r="DY8" s="5">
        <v>737527</v>
      </c>
      <c r="DZ8" s="163">
        <f t="shared" si="57"/>
        <v>0.12577802585696893</v>
      </c>
      <c r="EA8" s="163">
        <f t="shared" si="74"/>
        <v>-0.11603542920152454</v>
      </c>
      <c r="EB8" s="5">
        <v>827183</v>
      </c>
      <c r="EC8" s="163">
        <f t="shared" si="75"/>
        <v>0.14847366225568293</v>
      </c>
      <c r="ED8" s="163">
        <f>(EB8/DP8)-1</f>
        <v>0.10551082813443879</v>
      </c>
      <c r="EE8" s="5">
        <v>784706</v>
      </c>
      <c r="EF8" s="163">
        <f t="shared" si="58"/>
        <v>0.13500041891615466</v>
      </c>
      <c r="EG8" s="163">
        <f t="shared" si="59"/>
        <v>0.12648489729355705</v>
      </c>
      <c r="EH8" s="5">
        <v>717775</v>
      </c>
      <c r="EI8" s="163">
        <f t="shared" si="60"/>
        <v>0.12649506585092307</v>
      </c>
      <c r="EJ8" s="163">
        <f t="shared" si="61"/>
        <v>0.28261829072383438</v>
      </c>
      <c r="EK8" s="5">
        <v>894881</v>
      </c>
      <c r="EL8" s="163">
        <f t="shared" si="62"/>
        <v>0.13820103496225297</v>
      </c>
      <c r="EM8" s="163">
        <f t="shared" si="63"/>
        <v>0.21335354502275838</v>
      </c>
      <c r="EN8" s="5">
        <v>905490</v>
      </c>
      <c r="EO8" s="163">
        <f t="shared" si="76"/>
        <v>0.14483376802604508</v>
      </c>
      <c r="EP8" s="163">
        <f t="shared" si="65"/>
        <v>9.4667080924051961E-2</v>
      </c>
    </row>
    <row r="9" spans="1:254" s="149" customFormat="1" ht="16.5" customHeight="1">
      <c r="B9" s="161" t="s">
        <v>22</v>
      </c>
      <c r="C9" s="162" t="s">
        <v>23</v>
      </c>
      <c r="D9" s="4">
        <v>264021</v>
      </c>
      <c r="E9" s="163">
        <f t="shared" si="0"/>
        <v>0.39260445570614111</v>
      </c>
      <c r="F9" s="4">
        <v>272545</v>
      </c>
      <c r="G9" s="163">
        <f t="shared" si="1"/>
        <v>0.38775797653633509</v>
      </c>
      <c r="H9" s="4">
        <v>266782</v>
      </c>
      <c r="I9" s="163">
        <f t="shared" si="2"/>
        <v>0.30529600719576766</v>
      </c>
      <c r="J9" s="4">
        <v>419245</v>
      </c>
      <c r="K9" s="163">
        <f t="shared" si="3"/>
        <v>0.39281484590793081</v>
      </c>
      <c r="L9" s="5">
        <v>350391</v>
      </c>
      <c r="M9" s="163">
        <f t="shared" si="4"/>
        <v>0.3795153905892063</v>
      </c>
      <c r="N9" s="163">
        <f t="shared" si="5"/>
        <v>0.32713306896042371</v>
      </c>
      <c r="O9" s="5">
        <v>409400</v>
      </c>
      <c r="P9" s="163">
        <f t="shared" si="6"/>
        <v>0.38661375831257355</v>
      </c>
      <c r="Q9" s="163">
        <f t="shared" si="7"/>
        <v>0.50213726173659401</v>
      </c>
      <c r="R9" s="164">
        <v>426329</v>
      </c>
      <c r="S9" s="163">
        <f t="shared" si="8"/>
        <v>0.38252389377990087</v>
      </c>
      <c r="T9" s="163">
        <f t="shared" si="9"/>
        <v>0.59804259657698045</v>
      </c>
      <c r="U9" s="4">
        <v>627846</v>
      </c>
      <c r="V9" s="163">
        <f t="shared" si="10"/>
        <v>0.44024704758779404</v>
      </c>
      <c r="W9" s="163">
        <f t="shared" si="11"/>
        <v>0.49756347720306748</v>
      </c>
      <c r="X9" s="4">
        <v>532336</v>
      </c>
      <c r="Y9" s="163">
        <f t="shared" si="12"/>
        <v>0.42002242387756344</v>
      </c>
      <c r="Z9" s="163">
        <f t="shared" si="13"/>
        <v>0.5192627664523346</v>
      </c>
      <c r="AA9" s="5">
        <v>576674</v>
      </c>
      <c r="AB9" s="163">
        <f t="shared" si="14"/>
        <v>0.43691296880102254</v>
      </c>
      <c r="AC9" s="163">
        <f t="shared" si="15"/>
        <v>0.40858329262335125</v>
      </c>
      <c r="AD9" s="4">
        <v>541526</v>
      </c>
      <c r="AE9" s="163">
        <f t="shared" si="16"/>
        <v>0.39921737982954275</v>
      </c>
      <c r="AF9" s="163">
        <f t="shared" si="17"/>
        <v>0.27020681210989639</v>
      </c>
      <c r="AG9" s="5">
        <v>716372</v>
      </c>
      <c r="AH9" s="163">
        <f t="shared" si="18"/>
        <v>0.44540636525744298</v>
      </c>
      <c r="AI9" s="163">
        <f t="shared" si="19"/>
        <v>0.14099954447428198</v>
      </c>
      <c r="AJ9" s="5">
        <v>601020</v>
      </c>
      <c r="AK9" s="163">
        <f t="shared" si="20"/>
        <v>0.4122176985712091</v>
      </c>
      <c r="AL9" s="163">
        <f t="shared" si="21"/>
        <v>0.12902377445823698</v>
      </c>
      <c r="AM9" s="5">
        <v>633877</v>
      </c>
      <c r="AN9" s="163">
        <f t="shared" si="22"/>
        <v>0.42092118613904517</v>
      </c>
      <c r="AO9" s="163">
        <f t="shared" si="23"/>
        <v>9.9194692321831646E-2</v>
      </c>
      <c r="AP9" s="5">
        <v>567228</v>
      </c>
      <c r="AQ9" s="163">
        <f t="shared" si="24"/>
        <v>0.39522465099038184</v>
      </c>
      <c r="AR9" s="163">
        <f t="shared" si="25"/>
        <v>4.7462171714746759E-2</v>
      </c>
      <c r="AS9" s="5">
        <v>714069</v>
      </c>
      <c r="AT9" s="163">
        <f t="shared" si="26"/>
        <v>0.43906096762391977</v>
      </c>
      <c r="AU9" s="163">
        <f t="shared" si="27"/>
        <v>-3.2148101824192032E-3</v>
      </c>
      <c r="AV9" s="5">
        <v>573501</v>
      </c>
      <c r="AW9" s="163">
        <f t="shared" si="28"/>
        <v>0.39492255124343578</v>
      </c>
      <c r="AX9" s="163">
        <f t="shared" si="29"/>
        <v>-4.5787161824897726E-2</v>
      </c>
      <c r="AY9" s="5">
        <v>634261</v>
      </c>
      <c r="AZ9" s="163">
        <f t="shared" si="30"/>
        <v>0.39982538476813051</v>
      </c>
      <c r="BA9" s="163">
        <f t="shared" si="31"/>
        <v>6.0579576163832805E-4</v>
      </c>
      <c r="BB9" s="5">
        <v>573833</v>
      </c>
      <c r="BC9" s="163">
        <f t="shared" si="32"/>
        <v>0.35209014658330212</v>
      </c>
      <c r="BD9" s="163">
        <f t="shared" si="33"/>
        <v>1.1644347599201632E-2</v>
      </c>
      <c r="BE9" s="5">
        <v>768412</v>
      </c>
      <c r="BF9" s="163">
        <f t="shared" si="34"/>
        <v>0.39996523001024881</v>
      </c>
      <c r="BG9" s="163">
        <f t="shared" si="35"/>
        <v>7.610328973810665E-2</v>
      </c>
      <c r="BH9" s="5">
        <v>625256</v>
      </c>
      <c r="BI9" s="163">
        <f t="shared" ref="BI9:BI16" si="79">BH9/$BH$6</f>
        <v>0.34126676571176567</v>
      </c>
      <c r="BJ9" s="163">
        <f t="shared" ref="BJ9:BJ16" si="80">(BH9/AV9)-1</f>
        <v>9.0243957726316104E-2</v>
      </c>
      <c r="BK9" s="5">
        <v>690169</v>
      </c>
      <c r="BL9" s="163">
        <f t="shared" ref="BL9:BL16" si="81">BK9/$BK$6</f>
        <v>0.36870365621727891</v>
      </c>
      <c r="BM9" s="163">
        <f t="shared" ref="BM9:BM16" si="82">(BK9/AY9)-1</f>
        <v>8.8146677787220185E-2</v>
      </c>
      <c r="BN9" s="5">
        <v>641468</v>
      </c>
      <c r="BO9" s="163">
        <f t="shared" si="36"/>
        <v>0.33662929886301257</v>
      </c>
      <c r="BP9" s="163">
        <f t="shared" si="37"/>
        <v>0.11786530227435499</v>
      </c>
      <c r="BQ9" s="5">
        <v>863493</v>
      </c>
      <c r="BR9" s="163">
        <f t="shared" si="38"/>
        <v>0.35158295042986298</v>
      </c>
      <c r="BS9" s="163">
        <f t="shared" si="39"/>
        <v>0.12373700566883383</v>
      </c>
      <c r="BT9" s="5">
        <v>720221</v>
      </c>
      <c r="BU9" s="163">
        <f t="shared" si="40"/>
        <v>0.32558556905065328</v>
      </c>
      <c r="BV9" s="163">
        <f t="shared" si="41"/>
        <v>0.15188178921913575</v>
      </c>
      <c r="BW9" s="165">
        <v>824958</v>
      </c>
      <c r="BX9" s="163">
        <f t="shared" si="42"/>
        <v>0.37011773034944928</v>
      </c>
      <c r="BY9" s="163">
        <f t="shared" si="43"/>
        <v>0.19529854282067149</v>
      </c>
      <c r="BZ9" s="5">
        <v>743768</v>
      </c>
      <c r="CA9" s="163">
        <f t="shared" ref="CA9:CA16" si="83">BZ9/$BZ$6</f>
        <v>0.27945108306043287</v>
      </c>
      <c r="CB9" s="163">
        <f t="shared" si="44"/>
        <v>0.15947794745801813</v>
      </c>
      <c r="CC9" s="5">
        <v>1006315</v>
      </c>
      <c r="CD9" s="163">
        <f t="shared" ref="CD9:CD16" si="84">CC9/$CC$6</f>
        <v>0.33729299508229249</v>
      </c>
      <c r="CE9" s="163">
        <f t="shared" si="45"/>
        <v>0.1654002985548233</v>
      </c>
      <c r="CF9" s="5">
        <v>849027</v>
      </c>
      <c r="CG9" s="187">
        <f t="shared" ref="CG9:CG16" si="85">CF9/$CF$6</f>
        <v>0.29691376870208747</v>
      </c>
      <c r="CH9" s="163">
        <f t="shared" si="46"/>
        <v>0.17884232756334506</v>
      </c>
      <c r="CI9" s="5">
        <v>960925</v>
      </c>
      <c r="CJ9" s="187">
        <f t="shared" ref="CJ9:CJ16" si="86">CI9/$CI$6</f>
        <v>0.33024553145670954</v>
      </c>
      <c r="CK9" s="163">
        <f t="shared" si="47"/>
        <v>0.16481687552578439</v>
      </c>
      <c r="CL9" s="5">
        <v>951897</v>
      </c>
      <c r="CM9" s="163">
        <f t="shared" ref="CM9:CM16" si="87">CL9/$CL$6</f>
        <v>0.28652825332801551</v>
      </c>
      <c r="CN9" s="163">
        <f t="shared" si="48"/>
        <v>0.27983053855503326</v>
      </c>
      <c r="CO9" s="5">
        <v>1279698</v>
      </c>
      <c r="CP9" s="163">
        <f t="shared" si="66"/>
        <v>0.3394399192791141</v>
      </c>
      <c r="CQ9" s="163">
        <f t="shared" ref="CQ9:CQ16" si="88">(CO9/CC9)-1</f>
        <v>0.27166742024117707</v>
      </c>
      <c r="CR9" s="5">
        <v>1068236</v>
      </c>
      <c r="CS9" s="163">
        <f t="shared" si="77"/>
        <v>0.30647761443248039</v>
      </c>
      <c r="CT9" s="163">
        <f t="shared" ref="CT9:CT22" si="89">(CR9/CF9)-1</f>
        <v>0.25818849106094377</v>
      </c>
      <c r="CU9" s="5">
        <v>1131856</v>
      </c>
      <c r="CV9" s="163">
        <f t="shared" ref="CV9:CV16" si="90">CU9/$CU$6</f>
        <v>0.32217815587607312</v>
      </c>
      <c r="CW9" s="163">
        <f t="shared" ref="CW9:CW21" si="91">(CU9/CI9)-1</f>
        <v>0.17788172854281026</v>
      </c>
      <c r="CX9" s="5">
        <v>1146038</v>
      </c>
      <c r="CY9" s="163">
        <f t="shared" si="49"/>
        <v>0.28540810754431351</v>
      </c>
      <c r="CZ9" s="163">
        <f t="shared" si="50"/>
        <v>0.20395168805028274</v>
      </c>
      <c r="DA9" s="5">
        <v>1572443</v>
      </c>
      <c r="DB9" s="163">
        <f t="shared" si="67"/>
        <v>0.34823046007506547</v>
      </c>
      <c r="DC9" s="163">
        <f t="shared" si="68"/>
        <v>0.22876100454951098</v>
      </c>
      <c r="DD9" s="5">
        <v>1347943</v>
      </c>
      <c r="DE9" s="163">
        <f t="shared" si="51"/>
        <v>0.3134248954062942</v>
      </c>
      <c r="DF9" s="163">
        <f>(DD9/CR9)-1</f>
        <v>0.26184008028188521</v>
      </c>
      <c r="DG9" s="5">
        <v>1414358</v>
      </c>
      <c r="DH9" s="163">
        <f t="shared" si="52"/>
        <v>0.32108028198877731</v>
      </c>
      <c r="DI9" s="163">
        <f t="shared" si="69"/>
        <v>0.24959182086767218</v>
      </c>
      <c r="DJ9" s="5">
        <v>1395168</v>
      </c>
      <c r="DK9" s="163">
        <f t="shared" si="53"/>
        <v>0.30940840917361978</v>
      </c>
      <c r="DL9" s="163">
        <f t="shared" si="70"/>
        <v>0.217383716770299</v>
      </c>
      <c r="DM9" s="5">
        <v>1908518</v>
      </c>
      <c r="DN9" s="163">
        <f t="shared" si="71"/>
        <v>0.35881927158562449</v>
      </c>
      <c r="DO9" s="163">
        <f t="shared" si="54"/>
        <v>0.21372793799202894</v>
      </c>
      <c r="DP9" s="5">
        <v>1610505</v>
      </c>
      <c r="DQ9" s="163">
        <f t="shared" si="55"/>
        <v>0.31728368185834477</v>
      </c>
      <c r="DR9" s="163">
        <f t="shared" si="56"/>
        <v>0.1947871683001432</v>
      </c>
      <c r="DS9" s="5">
        <v>1746081</v>
      </c>
      <c r="DT9" s="163">
        <f t="shared" si="72"/>
        <v>0.3337493857174505</v>
      </c>
      <c r="DU9" s="163">
        <f>(DS9/DG9)-1</f>
        <v>0.23453962858059985</v>
      </c>
      <c r="DV9" s="5">
        <v>1670761</v>
      </c>
      <c r="DW9" s="163">
        <f t="shared" si="73"/>
        <v>0.3156700351141043</v>
      </c>
      <c r="DX9" s="163">
        <f t="shared" si="78"/>
        <v>0.19753391706231804</v>
      </c>
      <c r="DY9" s="5">
        <v>2119836</v>
      </c>
      <c r="DZ9" s="163">
        <f t="shared" si="57"/>
        <v>0.36151732373260043</v>
      </c>
      <c r="EA9" s="163">
        <f t="shared" si="74"/>
        <v>0.11072360858006047</v>
      </c>
      <c r="EB9" s="5">
        <v>1699613</v>
      </c>
      <c r="EC9" s="163">
        <f t="shared" si="75"/>
        <v>0.30506884997318373</v>
      </c>
      <c r="ED9" s="163">
        <f>(EB9/DP9)-1</f>
        <v>5.5329229030645743E-2</v>
      </c>
      <c r="EE9" s="5">
        <v>1857269</v>
      </c>
      <c r="EF9" s="163">
        <f t="shared" si="58"/>
        <v>0.31952360889299641</v>
      </c>
      <c r="EG9" s="163">
        <f t="shared" si="59"/>
        <v>6.367860368447964E-2</v>
      </c>
      <c r="EH9" s="5">
        <v>1702339</v>
      </c>
      <c r="EI9" s="163">
        <f t="shared" si="60"/>
        <v>0.30000694354859742</v>
      </c>
      <c r="EJ9" s="163">
        <f t="shared" si="61"/>
        <v>1.8900369352648383E-2</v>
      </c>
      <c r="EK9" s="5">
        <v>2209271</v>
      </c>
      <c r="EL9" s="163">
        <f t="shared" si="62"/>
        <v>0.34118898346494292</v>
      </c>
      <c r="EM9" s="163">
        <f t="shared" si="63"/>
        <v>4.218958447728971E-2</v>
      </c>
      <c r="EN9" s="5">
        <v>1861232</v>
      </c>
      <c r="EO9" s="163">
        <f t="shared" si="76"/>
        <v>0.29770537911037337</v>
      </c>
      <c r="EP9" s="163">
        <f t="shared" si="65"/>
        <v>9.5091647333834128E-2</v>
      </c>
    </row>
    <row r="10" spans="1:254" s="149" customFormat="1" ht="16.5" customHeight="1">
      <c r="B10" s="161" t="s">
        <v>24</v>
      </c>
      <c r="C10" s="162" t="s">
        <v>25</v>
      </c>
      <c r="D10" s="4">
        <f>D11+D12</f>
        <v>100774</v>
      </c>
      <c r="E10" s="163">
        <f t="shared" si="0"/>
        <v>0.14985293374137157</v>
      </c>
      <c r="F10" s="4">
        <f>F11+F12</f>
        <v>84761</v>
      </c>
      <c r="G10" s="163">
        <f t="shared" si="1"/>
        <v>0.12059202645139812</v>
      </c>
      <c r="H10" s="4">
        <f>H11+H12</f>
        <v>96368</v>
      </c>
      <c r="I10" s="163">
        <f t="shared" si="2"/>
        <v>0.11028017490476022</v>
      </c>
      <c r="J10" s="4">
        <f>J11+J12</f>
        <v>92616</v>
      </c>
      <c r="K10" s="163">
        <f t="shared" si="3"/>
        <v>8.6777277650559745E-2</v>
      </c>
      <c r="L10" s="4">
        <f>L11+L12</f>
        <v>129547</v>
      </c>
      <c r="M10" s="163">
        <f t="shared" si="4"/>
        <v>0.14031490621808182</v>
      </c>
      <c r="N10" s="163">
        <f t="shared" si="5"/>
        <v>0.28552007462242246</v>
      </c>
      <c r="O10" s="4">
        <f>O11+O12</f>
        <v>116212</v>
      </c>
      <c r="P10" s="163">
        <f t="shared" si="6"/>
        <v>0.10974391324137957</v>
      </c>
      <c r="Q10" s="163">
        <f t="shared" si="7"/>
        <v>0.37105508429584355</v>
      </c>
      <c r="R10" s="4">
        <f>R11+R12</f>
        <v>139932</v>
      </c>
      <c r="S10" s="163">
        <f t="shared" si="8"/>
        <v>0.12555405216255308</v>
      </c>
      <c r="T10" s="163">
        <f t="shared" si="9"/>
        <v>0.45205877469699485</v>
      </c>
      <c r="U10" s="4">
        <f>U11+U12</f>
        <v>123022</v>
      </c>
      <c r="V10" s="163">
        <f t="shared" si="10"/>
        <v>8.6263307066295869E-2</v>
      </c>
      <c r="W10" s="163">
        <f t="shared" si="11"/>
        <v>0.3283018053036193</v>
      </c>
      <c r="X10" s="4">
        <f>SUM(X11:X12)</f>
        <v>174524</v>
      </c>
      <c r="Y10" s="163">
        <f t="shared" si="12"/>
        <v>0.13770249148058347</v>
      </c>
      <c r="Z10" s="163">
        <f t="shared" si="13"/>
        <v>0.34718673531614019</v>
      </c>
      <c r="AA10" s="5">
        <f>SUM(AA11:AA12)</f>
        <v>127446</v>
      </c>
      <c r="AB10" s="163">
        <f t="shared" si="14"/>
        <v>9.6558558599512234E-2</v>
      </c>
      <c r="AC10" s="163">
        <f t="shared" si="15"/>
        <v>9.6668158193646159E-2</v>
      </c>
      <c r="AD10" s="4">
        <f>SUM(AD11:AD12)</f>
        <v>159013</v>
      </c>
      <c r="AE10" s="163">
        <f t="shared" si="16"/>
        <v>0.11722567931887865</v>
      </c>
      <c r="AF10" s="163">
        <f t="shared" si="17"/>
        <v>0.13635908870022573</v>
      </c>
      <c r="AG10" s="5">
        <f>SUM(AG11:AG12)</f>
        <v>150594</v>
      </c>
      <c r="AH10" s="163">
        <f t="shared" si="18"/>
        <v>9.3632255545414073E-2</v>
      </c>
      <c r="AI10" s="163">
        <f t="shared" si="19"/>
        <v>0.22412251467217237</v>
      </c>
      <c r="AJ10" s="5">
        <f>SUM(AJ11:AJ12)</f>
        <v>223444</v>
      </c>
      <c r="AK10" s="163">
        <f t="shared" si="20"/>
        <v>0.15325209051203828</v>
      </c>
      <c r="AL10" s="163">
        <f t="shared" si="21"/>
        <v>0.28030528752492501</v>
      </c>
      <c r="AM10" s="5">
        <f>SUM(AM11:AM12)</f>
        <v>201221</v>
      </c>
      <c r="AN10" s="163">
        <f t="shared" si="22"/>
        <v>0.13361926997837878</v>
      </c>
      <c r="AO10" s="163">
        <f t="shared" si="23"/>
        <v>0.57887262056086497</v>
      </c>
      <c r="AP10" s="5">
        <f>SUM(AP11:AP12)</f>
        <v>231287</v>
      </c>
      <c r="AQ10" s="163">
        <f t="shared" si="24"/>
        <v>0.16115270024331035</v>
      </c>
      <c r="AR10" s="163">
        <f t="shared" si="25"/>
        <v>0.45451629740964572</v>
      </c>
      <c r="AS10" s="5">
        <f>SUM(AS11:AS12)</f>
        <v>189345</v>
      </c>
      <c r="AT10" s="163">
        <f t="shared" si="26"/>
        <v>0.11642292119494206</v>
      </c>
      <c r="AU10" s="163">
        <f t="shared" si="27"/>
        <v>0.25732100880513165</v>
      </c>
      <c r="AV10" s="5">
        <f>SUM(AV11:AV12)</f>
        <v>268458</v>
      </c>
      <c r="AW10" s="163">
        <f t="shared" si="28"/>
        <v>0.18486474873053452</v>
      </c>
      <c r="AX10" s="163">
        <f t="shared" si="29"/>
        <v>0.20145539822058334</v>
      </c>
      <c r="AY10" s="5">
        <f>SUM(AY11:AY12)</f>
        <v>231175</v>
      </c>
      <c r="AZ10" s="163">
        <f t="shared" si="30"/>
        <v>0.14572807302320745</v>
      </c>
      <c r="BA10" s="163">
        <f t="shared" si="31"/>
        <v>0.14886120235959477</v>
      </c>
      <c r="BB10" s="5">
        <f>SUM(BB11:BB12)</f>
        <v>231765</v>
      </c>
      <c r="BC10" s="163">
        <f t="shared" si="32"/>
        <v>0.14220543751035408</v>
      </c>
      <c r="BD10" s="163">
        <f t="shared" si="33"/>
        <v>2.0666963556101869E-3</v>
      </c>
      <c r="BE10" s="5">
        <f>SUM(BE11:BE12)</f>
        <v>203318</v>
      </c>
      <c r="BF10" s="163">
        <f t="shared" si="34"/>
        <v>0.10582881401542893</v>
      </c>
      <c r="BG10" s="163">
        <f t="shared" si="35"/>
        <v>7.3796509017930223E-2</v>
      </c>
      <c r="BH10" s="5">
        <f>SUM(BH11:BH12)</f>
        <v>281529</v>
      </c>
      <c r="BI10" s="163">
        <f t="shared" si="79"/>
        <v>0.15365944714495772</v>
      </c>
      <c r="BJ10" s="163">
        <f t="shared" si="80"/>
        <v>4.8689180430458334E-2</v>
      </c>
      <c r="BK10" s="5">
        <f>SUM(BK11:BK12)</f>
        <v>284167</v>
      </c>
      <c r="BL10" s="163">
        <f t="shared" si="81"/>
        <v>0.15180834241511207</v>
      </c>
      <c r="BM10" s="163">
        <f t="shared" si="82"/>
        <v>0.22922893911538877</v>
      </c>
      <c r="BN10" s="5">
        <f>SUM(BN11:BN12)</f>
        <v>311665</v>
      </c>
      <c r="BO10" s="163">
        <f t="shared" si="36"/>
        <v>0.16355542354434019</v>
      </c>
      <c r="BP10" s="163">
        <f t="shared" si="37"/>
        <v>0.3447457553987876</v>
      </c>
      <c r="BQ10" s="5">
        <f>SUM(BQ11:BQ12)</f>
        <v>275300</v>
      </c>
      <c r="BR10" s="163">
        <f t="shared" si="38"/>
        <v>0.11209214927433261</v>
      </c>
      <c r="BS10" s="163">
        <f t="shared" si="39"/>
        <v>0.35403653390255663</v>
      </c>
      <c r="BT10" s="5">
        <f>SUM(BT11:BT12)</f>
        <v>376969</v>
      </c>
      <c r="BU10" s="163">
        <f t="shared" si="40"/>
        <v>0.17041389570625642</v>
      </c>
      <c r="BV10" s="163">
        <f t="shared" si="41"/>
        <v>0.33900592834130761</v>
      </c>
      <c r="BW10" s="165">
        <f>BW11+BW12</f>
        <v>336763</v>
      </c>
      <c r="BX10" s="163">
        <f>BW10/$BW$6</f>
        <v>0.1510888520696467</v>
      </c>
      <c r="BY10" s="163">
        <f t="shared" si="43"/>
        <v>0.18508834593742418</v>
      </c>
      <c r="BZ10" s="5">
        <f>BZ11+BZ12</f>
        <v>378940</v>
      </c>
      <c r="CA10" s="163">
        <f t="shared" si="83"/>
        <v>0.14237664623232033</v>
      </c>
      <c r="CB10" s="163">
        <f t="shared" si="44"/>
        <v>0.21585676928753639</v>
      </c>
      <c r="CC10" s="5">
        <f>CC11+CC12</f>
        <v>393152</v>
      </c>
      <c r="CD10" s="163">
        <f t="shared" si="84"/>
        <v>0.1317752548681014</v>
      </c>
      <c r="CE10" s="163">
        <f t="shared" si="45"/>
        <v>0.42808572466400285</v>
      </c>
      <c r="CF10" s="5">
        <f>CF11+CF12</f>
        <v>465443</v>
      </c>
      <c r="CG10" s="187">
        <f t="shared" si="85"/>
        <v>0.16277036566093386</v>
      </c>
      <c r="CH10" s="163">
        <f t="shared" si="46"/>
        <v>0.23469834389565181</v>
      </c>
      <c r="CI10" s="5">
        <f>CI11+CI12</f>
        <v>461742</v>
      </c>
      <c r="CJ10" s="187">
        <f t="shared" si="86"/>
        <v>0.15868900505854669</v>
      </c>
      <c r="CK10" s="163">
        <f t="shared" si="47"/>
        <v>0.37111856112458907</v>
      </c>
      <c r="CL10" s="5">
        <f>CL11+CL12</f>
        <v>515020</v>
      </c>
      <c r="CM10" s="163">
        <f t="shared" si="87"/>
        <v>0.15502494600675762</v>
      </c>
      <c r="CN10" s="163">
        <f t="shared" si="48"/>
        <v>0.35910698263577356</v>
      </c>
      <c r="CO10" s="5">
        <f>CO11+CO12</f>
        <v>454011</v>
      </c>
      <c r="CP10" s="163">
        <f t="shared" si="66"/>
        <v>0.12042642654112913</v>
      </c>
      <c r="CQ10" s="163">
        <f t="shared" si="88"/>
        <v>0.15479763552010417</v>
      </c>
      <c r="CR10" s="5">
        <f>CR11+CR12</f>
        <v>533648</v>
      </c>
      <c r="CS10" s="163">
        <f t="shared" si="77"/>
        <v>0.15310396390560166</v>
      </c>
      <c r="CT10" s="163">
        <f t="shared" si="89"/>
        <v>0.14653781451219583</v>
      </c>
      <c r="CU10" s="5">
        <f>CU11+CU12</f>
        <v>542758</v>
      </c>
      <c r="CV10" s="163">
        <f t="shared" si="90"/>
        <v>0.15449383271987399</v>
      </c>
      <c r="CW10" s="163">
        <f t="shared" si="91"/>
        <v>0.1754572900017759</v>
      </c>
      <c r="CX10" s="5">
        <f>CX11+CX12</f>
        <v>585049</v>
      </c>
      <c r="CY10" s="163">
        <f t="shared" si="49"/>
        <v>0.14569999241795914</v>
      </c>
      <c r="CZ10" s="163">
        <f t="shared" si="50"/>
        <v>0.13597336025785411</v>
      </c>
      <c r="DA10" s="5">
        <f>DA11+DA12</f>
        <v>506990</v>
      </c>
      <c r="DB10" s="163">
        <f t="shared" si="67"/>
        <v>0.11227711335384331</v>
      </c>
      <c r="DC10" s="163">
        <f t="shared" si="68"/>
        <v>0.11669100528401288</v>
      </c>
      <c r="DD10" s="5">
        <f>DD11+DD12</f>
        <v>581743</v>
      </c>
      <c r="DE10" s="163">
        <f t="shared" si="51"/>
        <v>0.13526739552662376</v>
      </c>
      <c r="DF10" s="163">
        <f>(DD10/CR10)-1</f>
        <v>9.0124951278745646E-2</v>
      </c>
      <c r="DG10" s="5">
        <f>DG11+DG12</f>
        <v>568293</v>
      </c>
      <c r="DH10" s="163">
        <f t="shared" si="52"/>
        <v>0.12901095528306711</v>
      </c>
      <c r="DI10" s="163">
        <f t="shared" si="69"/>
        <v>4.7046750116995106E-2</v>
      </c>
      <c r="DJ10" s="5">
        <f>DJ11+DJ12</f>
        <v>674462</v>
      </c>
      <c r="DK10" s="163">
        <f t="shared" si="53"/>
        <v>0.14957640547092388</v>
      </c>
      <c r="DL10" s="163">
        <f t="shared" si="70"/>
        <v>0.15282993390297217</v>
      </c>
      <c r="DM10" s="5">
        <f>DM11+DM12</f>
        <v>612299.77</v>
      </c>
      <c r="DN10" s="163">
        <f t="shared" si="71"/>
        <v>0.11511809553980912</v>
      </c>
      <c r="DO10" s="163">
        <f t="shared" si="54"/>
        <v>0.20771567486538189</v>
      </c>
      <c r="DP10" s="5">
        <f>SUM(DP11:DP12)</f>
        <v>705073</v>
      </c>
      <c r="DQ10" s="163">
        <f t="shared" si="55"/>
        <v>0.13890559633090782</v>
      </c>
      <c r="DR10" s="163">
        <f t="shared" si="56"/>
        <v>0.21200083198250774</v>
      </c>
      <c r="DS10" s="5">
        <f>SUM(DS11:DS12)</f>
        <v>688231</v>
      </c>
      <c r="DT10" s="163">
        <f t="shared" si="72"/>
        <v>0.13154983845635262</v>
      </c>
      <c r="DU10" s="163">
        <f t="shared" ref="DU10:DU22" si="92">(DS10/DG10)-1</f>
        <v>0.21104958181782996</v>
      </c>
      <c r="DV10" s="5">
        <v>763646</v>
      </c>
      <c r="DW10" s="163">
        <f t="shared" si="73"/>
        <v>0.1442816534709305</v>
      </c>
      <c r="DX10" s="163">
        <f t="shared" si="78"/>
        <v>0.13222983652155351</v>
      </c>
      <c r="DY10" s="5">
        <v>622534</v>
      </c>
      <c r="DZ10" s="163">
        <f t="shared" si="57"/>
        <v>0.10616709293197713</v>
      </c>
      <c r="EA10" s="163">
        <f t="shared" si="74"/>
        <v>1.6714410982058725E-2</v>
      </c>
      <c r="EB10" s="5">
        <v>674815</v>
      </c>
      <c r="EC10" s="163">
        <f t="shared" si="75"/>
        <v>0.12112465366801382</v>
      </c>
      <c r="ED10" s="163">
        <f t="shared" ref="ED10:ED19" si="93">(EB10/DP10)-1</f>
        <v>-4.291470528583563E-2</v>
      </c>
      <c r="EE10" s="5">
        <v>701042</v>
      </c>
      <c r="EF10" s="163">
        <f t="shared" si="58"/>
        <v>0.12060690714461071</v>
      </c>
      <c r="EG10" s="163">
        <f t="shared" si="59"/>
        <v>1.8614389645337015E-2</v>
      </c>
      <c r="EH10" s="5">
        <v>788558</v>
      </c>
      <c r="EI10" s="163">
        <f t="shared" si="60"/>
        <v>0.13896930951519931</v>
      </c>
      <c r="EJ10" s="163">
        <f t="shared" si="61"/>
        <v>3.2622445478664108E-2</v>
      </c>
      <c r="EK10" s="5">
        <v>782266</v>
      </c>
      <c r="EL10" s="163">
        <f t="shared" si="62"/>
        <v>0.12080932639734421</v>
      </c>
      <c r="EM10" s="163">
        <f t="shared" si="63"/>
        <v>0.25658357615808947</v>
      </c>
      <c r="EN10" s="5">
        <v>920794</v>
      </c>
      <c r="EO10" s="163">
        <f t="shared" si="76"/>
        <v>0.14728165368560026</v>
      </c>
      <c r="EP10" s="163">
        <f t="shared" si="65"/>
        <v>0.36451323696124116</v>
      </c>
    </row>
    <row r="11" spans="1:254" s="149" customFormat="1" ht="16.5" customHeight="1">
      <c r="B11" s="161" t="s">
        <v>179</v>
      </c>
      <c r="C11" s="162" t="s">
        <v>26</v>
      </c>
      <c r="D11" s="4">
        <v>94845</v>
      </c>
      <c r="E11" s="163">
        <f t="shared" si="0"/>
        <v>0.14103639332268628</v>
      </c>
      <c r="F11" s="4">
        <v>84761</v>
      </c>
      <c r="G11" s="163">
        <f t="shared" si="1"/>
        <v>0.12059202645139812</v>
      </c>
      <c r="H11" s="4">
        <v>92975</v>
      </c>
      <c r="I11" s="163">
        <f t="shared" si="2"/>
        <v>0.10639734415750125</v>
      </c>
      <c r="J11" s="4">
        <v>92254</v>
      </c>
      <c r="K11" s="163">
        <f t="shared" si="3"/>
        <v>8.643809895023255E-2</v>
      </c>
      <c r="L11" s="5">
        <v>122023</v>
      </c>
      <c r="M11" s="163">
        <f t="shared" si="4"/>
        <v>0.13216551368575882</v>
      </c>
      <c r="N11" s="163">
        <f t="shared" si="5"/>
        <v>0.28655174231641101</v>
      </c>
      <c r="O11" s="5">
        <v>114611</v>
      </c>
      <c r="P11" s="163">
        <f t="shared" si="6"/>
        <v>0.10823202113815918</v>
      </c>
      <c r="Q11" s="163">
        <f t="shared" si="7"/>
        <v>0.35216668043085853</v>
      </c>
      <c r="R11" s="5">
        <v>133899</v>
      </c>
      <c r="S11" s="163">
        <f t="shared" si="8"/>
        <v>0.12014094010314791</v>
      </c>
      <c r="T11" s="163">
        <f t="shared" si="9"/>
        <v>0.44016133369185262</v>
      </c>
      <c r="U11" s="4">
        <v>117533</v>
      </c>
      <c r="V11" s="163">
        <f t="shared" si="10"/>
        <v>8.2414407743517035E-2</v>
      </c>
      <c r="W11" s="163">
        <f t="shared" si="11"/>
        <v>0.27401521885229907</v>
      </c>
      <c r="X11" s="4">
        <v>160650</v>
      </c>
      <c r="Y11" s="163">
        <f t="shared" si="12"/>
        <v>0.12675566258139701</v>
      </c>
      <c r="Z11" s="163">
        <f t="shared" si="13"/>
        <v>0.31655507568245334</v>
      </c>
      <c r="AA11" s="5">
        <v>122149</v>
      </c>
      <c r="AB11" s="163">
        <f t="shared" si="14"/>
        <v>9.2545324093120371E-2</v>
      </c>
      <c r="AC11" s="163">
        <f t="shared" si="15"/>
        <v>6.5770301279981958E-2</v>
      </c>
      <c r="AD11" s="4">
        <v>152266</v>
      </c>
      <c r="AE11" s="163">
        <f t="shared" si="16"/>
        <v>0.11225173594088771</v>
      </c>
      <c r="AF11" s="163">
        <f t="shared" si="17"/>
        <v>0.13717055392497324</v>
      </c>
      <c r="AG11" s="5">
        <v>142000</v>
      </c>
      <c r="AH11" s="163">
        <f t="shared" si="18"/>
        <v>8.8288911161459274E-2</v>
      </c>
      <c r="AI11" s="163">
        <f t="shared" si="19"/>
        <v>0.20817132209677291</v>
      </c>
      <c r="AJ11" s="5">
        <v>190787</v>
      </c>
      <c r="AK11" s="163">
        <f t="shared" si="20"/>
        <v>0.13085384522529245</v>
      </c>
      <c r="AL11" s="163">
        <f t="shared" si="21"/>
        <v>0.18759414877061942</v>
      </c>
      <c r="AM11" s="5">
        <v>187314</v>
      </c>
      <c r="AN11" s="163">
        <f t="shared" si="22"/>
        <v>0.12438443272188311</v>
      </c>
      <c r="AO11" s="163">
        <f t="shared" si="23"/>
        <v>0.53348778950298414</v>
      </c>
      <c r="AP11" s="5">
        <v>186038</v>
      </c>
      <c r="AQ11" s="163">
        <f t="shared" si="24"/>
        <v>0.12962477808032866</v>
      </c>
      <c r="AR11" s="163">
        <f t="shared" si="25"/>
        <v>0.22179606740835123</v>
      </c>
      <c r="AS11" s="5">
        <v>141208</v>
      </c>
      <c r="AT11" s="163">
        <f t="shared" si="26"/>
        <v>8.6824832216828435E-2</v>
      </c>
      <c r="AU11" s="163">
        <f t="shared" si="27"/>
        <v>-5.5774647887324447E-3</v>
      </c>
      <c r="AV11" s="5">
        <v>203569</v>
      </c>
      <c r="AW11" s="163">
        <f t="shared" si="28"/>
        <v>0.1401810787323387</v>
      </c>
      <c r="AX11" s="163">
        <f t="shared" si="29"/>
        <v>6.6996178984941368E-2</v>
      </c>
      <c r="AY11" s="5">
        <v>215236</v>
      </c>
      <c r="AZ11" s="163">
        <f t="shared" si="30"/>
        <v>0.13568044782187985</v>
      </c>
      <c r="BA11" s="163">
        <f t="shared" si="31"/>
        <v>0.1490652060177029</v>
      </c>
      <c r="BB11" s="5">
        <v>222561</v>
      </c>
      <c r="BC11" s="163">
        <f t="shared" si="32"/>
        <v>0.13655808417035323</v>
      </c>
      <c r="BD11" s="163">
        <f t="shared" si="33"/>
        <v>0.19632010664487898</v>
      </c>
      <c r="BE11" s="5">
        <v>186226</v>
      </c>
      <c r="BF11" s="163">
        <f t="shared" si="34"/>
        <v>9.6932277116818316E-2</v>
      </c>
      <c r="BG11" s="163">
        <f t="shared" si="35"/>
        <v>0.31880629992634968</v>
      </c>
      <c r="BH11" s="5">
        <v>273326</v>
      </c>
      <c r="BI11" s="163">
        <f t="shared" si="79"/>
        <v>0.14918222296936626</v>
      </c>
      <c r="BJ11" s="163">
        <f t="shared" si="80"/>
        <v>0.34267005290589436</v>
      </c>
      <c r="BK11" s="5">
        <v>279987</v>
      </c>
      <c r="BL11" s="163">
        <f t="shared" si="81"/>
        <v>0.14957529328803129</v>
      </c>
      <c r="BM11" s="163">
        <f t="shared" si="82"/>
        <v>0.30083722053931505</v>
      </c>
      <c r="BN11" s="5">
        <v>301656</v>
      </c>
      <c r="BO11" s="163">
        <f t="shared" si="36"/>
        <v>0.15830290486481152</v>
      </c>
      <c r="BP11" s="163">
        <f t="shared" si="37"/>
        <v>0.35538571447827794</v>
      </c>
      <c r="BQ11" s="5">
        <v>252608</v>
      </c>
      <c r="BR11" s="163">
        <f t="shared" si="38"/>
        <v>0.10285279202285003</v>
      </c>
      <c r="BS11" s="163">
        <f t="shared" si="39"/>
        <v>0.35645935583645683</v>
      </c>
      <c r="BT11" s="5">
        <v>348012</v>
      </c>
      <c r="BU11" s="163">
        <f t="shared" si="40"/>
        <v>0.15732349522779249</v>
      </c>
      <c r="BV11" s="163">
        <f t="shared" si="41"/>
        <v>0.27324879447985184</v>
      </c>
      <c r="BW11" s="31">
        <v>317614</v>
      </c>
      <c r="BX11" s="163">
        <f t="shared" si="42"/>
        <v>0.1424976457070663</v>
      </c>
      <c r="BY11" s="163">
        <f t="shared" si="43"/>
        <v>0.13438838231775052</v>
      </c>
      <c r="BZ11" s="5">
        <v>351339</v>
      </c>
      <c r="CA11" s="163">
        <f t="shared" si="83"/>
        <v>0.13200630313668971</v>
      </c>
      <c r="CB11" s="163">
        <f t="shared" si="44"/>
        <v>0.16470085130081946</v>
      </c>
      <c r="CC11" s="5">
        <v>307473</v>
      </c>
      <c r="CD11" s="163">
        <f t="shared" si="84"/>
        <v>0.10305767982881874</v>
      </c>
      <c r="CE11" s="163">
        <f t="shared" si="45"/>
        <v>0.21719422979478087</v>
      </c>
      <c r="CF11" s="5">
        <v>454344</v>
      </c>
      <c r="CG11" s="187">
        <f t="shared" si="85"/>
        <v>0.1588889273570584</v>
      </c>
      <c r="CH11" s="163">
        <f t="shared" si="46"/>
        <v>0.30554118823488841</v>
      </c>
      <c r="CI11" s="5">
        <v>423479</v>
      </c>
      <c r="CJ11" s="187">
        <f t="shared" si="86"/>
        <v>0.14553898318365732</v>
      </c>
      <c r="CK11" s="163">
        <f t="shared" si="47"/>
        <v>0.33331339298645535</v>
      </c>
      <c r="CL11" s="5">
        <v>478868</v>
      </c>
      <c r="CM11" s="163">
        <f t="shared" si="87"/>
        <v>0.14414291841940896</v>
      </c>
      <c r="CN11" s="163">
        <f t="shared" si="48"/>
        <v>0.3629799139862071</v>
      </c>
      <c r="CO11" s="5">
        <v>384100</v>
      </c>
      <c r="CP11" s="163">
        <f t="shared" si="66"/>
        <v>0.10188253243742487</v>
      </c>
      <c r="CQ11" s="163">
        <f t="shared" si="88"/>
        <v>0.24921537826085549</v>
      </c>
      <c r="CR11" s="5">
        <v>506638</v>
      </c>
      <c r="CS11" s="163">
        <f t="shared" si="77"/>
        <v>0.1453547770537999</v>
      </c>
      <c r="CT11" s="163">
        <f t="shared" si="89"/>
        <v>0.11509781134999031</v>
      </c>
      <c r="CU11" s="5">
        <v>502064</v>
      </c>
      <c r="CV11" s="163">
        <f t="shared" si="90"/>
        <v>0.14291045296554047</v>
      </c>
      <c r="CW11" s="163">
        <f t="shared" si="91"/>
        <v>0.18557000465194262</v>
      </c>
      <c r="CX11" s="5">
        <v>544285</v>
      </c>
      <c r="CY11" s="163">
        <f t="shared" si="49"/>
        <v>0.13554816839821776</v>
      </c>
      <c r="CZ11" s="163">
        <f t="shared" si="50"/>
        <v>0.13660758288296559</v>
      </c>
      <c r="DA11" s="5">
        <v>423221</v>
      </c>
      <c r="DB11" s="163">
        <f t="shared" si="67"/>
        <v>9.3725778004944721E-2</v>
      </c>
      <c r="DC11" s="163">
        <f t="shared" si="68"/>
        <v>0.10185108044780011</v>
      </c>
      <c r="DD11" s="5">
        <v>532213</v>
      </c>
      <c r="DE11" s="163">
        <f t="shared" si="51"/>
        <v>0.12375063623526369</v>
      </c>
      <c r="DF11" s="163">
        <f t="shared" ref="DF11:DF22" si="94">(DD11/CR11)-1</f>
        <v>5.0479829779842778E-2</v>
      </c>
      <c r="DG11" s="5">
        <v>509455</v>
      </c>
      <c r="DH11" s="163">
        <f t="shared" si="52"/>
        <v>0.11565385500742566</v>
      </c>
      <c r="DI11" s="163">
        <f t="shared" si="69"/>
        <v>1.4721230759425108E-2</v>
      </c>
      <c r="DJ11" s="5">
        <v>614078</v>
      </c>
      <c r="DK11" s="163">
        <f t="shared" si="53"/>
        <v>0.13618495915081055</v>
      </c>
      <c r="DL11" s="163">
        <f t="shared" si="70"/>
        <v>0.12822877720311965</v>
      </c>
      <c r="DM11" s="5">
        <v>499785.77</v>
      </c>
      <c r="DN11" s="163">
        <f t="shared" si="71"/>
        <v>9.3964409002304641E-2</v>
      </c>
      <c r="DO11" s="163">
        <f t="shared" si="54"/>
        <v>0.1809096665808172</v>
      </c>
      <c r="DP11" s="5">
        <v>624689</v>
      </c>
      <c r="DQ11" s="163">
        <f t="shared" si="55"/>
        <v>0.12306923973313186</v>
      </c>
      <c r="DR11" s="163">
        <f t="shared" si="56"/>
        <v>0.17375749934706586</v>
      </c>
      <c r="DS11" s="5">
        <v>590035</v>
      </c>
      <c r="DT11" s="163">
        <f t="shared" si="72"/>
        <v>0.11278046024313643</v>
      </c>
      <c r="DU11" s="163">
        <f t="shared" si="92"/>
        <v>0.15816902376068542</v>
      </c>
      <c r="DV11" s="5">
        <v>675945</v>
      </c>
      <c r="DW11" s="163">
        <f t="shared" si="73"/>
        <v>0.12771161278315885</v>
      </c>
      <c r="DX11" s="163">
        <f t="shared" si="78"/>
        <v>0.10074778774031956</v>
      </c>
      <c r="DY11" s="5">
        <v>529745</v>
      </c>
      <c r="DZ11" s="163">
        <f t="shared" si="57"/>
        <v>9.0342835323452567E-2</v>
      </c>
      <c r="EA11" s="163">
        <f t="shared" si="74"/>
        <v>5.9944143667795879E-2</v>
      </c>
      <c r="EB11" s="5">
        <v>593431</v>
      </c>
      <c r="EC11" s="163">
        <f t="shared" si="75"/>
        <v>0.10651678512016347</v>
      </c>
      <c r="ED11" s="163">
        <f t="shared" si="93"/>
        <v>-5.0037698758902405E-2</v>
      </c>
      <c r="EE11" s="5">
        <v>657906</v>
      </c>
      <c r="EF11" s="163">
        <f t="shared" si="58"/>
        <v>0.11318581176574621</v>
      </c>
      <c r="EG11" s="163">
        <f t="shared" si="59"/>
        <v>0.11502876947977669</v>
      </c>
      <c r="EH11" s="9">
        <v>707803</v>
      </c>
      <c r="EI11" s="163">
        <f t="shared" si="60"/>
        <v>0.12473767837341911</v>
      </c>
      <c r="EJ11" s="163">
        <f t="shared" si="61"/>
        <v>4.7131053562050162E-2</v>
      </c>
      <c r="EK11" s="9">
        <v>685989</v>
      </c>
      <c r="EL11" s="163">
        <f t="shared" si="62"/>
        <v>0.10594077846408735</v>
      </c>
      <c r="EM11" s="163">
        <f t="shared" si="63"/>
        <v>0.29494190601138293</v>
      </c>
      <c r="EN11" s="9">
        <v>784102</v>
      </c>
      <c r="EO11" s="163">
        <f t="shared" si="76"/>
        <v>0.12541767129041514</v>
      </c>
      <c r="EP11" s="163">
        <f t="shared" si="65"/>
        <v>0.32130272938218596</v>
      </c>
    </row>
    <row r="12" spans="1:254" s="149" customFormat="1" ht="16.5" customHeight="1">
      <c r="B12" s="161" t="s">
        <v>180</v>
      </c>
      <c r="C12" s="162" t="s">
        <v>27</v>
      </c>
      <c r="D12" s="4">
        <v>5929</v>
      </c>
      <c r="E12" s="163">
        <f t="shared" si="0"/>
        <v>8.8165404186852959E-3</v>
      </c>
      <c r="F12" s="4">
        <v>0</v>
      </c>
      <c r="G12" s="163">
        <f t="shared" si="1"/>
        <v>0</v>
      </c>
      <c r="H12" s="4">
        <v>3393</v>
      </c>
      <c r="I12" s="163">
        <f t="shared" si="2"/>
        <v>3.8828307472589594E-3</v>
      </c>
      <c r="J12" s="4">
        <v>362</v>
      </c>
      <c r="K12" s="163">
        <f t="shared" si="3"/>
        <v>3.3917870032718566E-4</v>
      </c>
      <c r="L12" s="5">
        <v>7524</v>
      </c>
      <c r="M12" s="163">
        <f t="shared" si="4"/>
        <v>8.149392532323E-3</v>
      </c>
      <c r="N12" s="163">
        <f t="shared" si="5"/>
        <v>0.26901669758812607</v>
      </c>
      <c r="O12" s="5">
        <v>1601</v>
      </c>
      <c r="P12" s="163">
        <f t="shared" si="6"/>
        <v>1.5118921032203963E-3</v>
      </c>
      <c r="Q12" s="163">
        <v>1</v>
      </c>
      <c r="R12" s="5">
        <v>6033</v>
      </c>
      <c r="S12" s="163">
        <f t="shared" si="8"/>
        <v>5.413112059405159E-3</v>
      </c>
      <c r="T12" s="163">
        <f t="shared" si="9"/>
        <v>0.77807250221043334</v>
      </c>
      <c r="U12" s="4">
        <v>5489</v>
      </c>
      <c r="V12" s="163">
        <f t="shared" si="10"/>
        <v>3.8488993227788365E-3</v>
      </c>
      <c r="W12" s="163">
        <f t="shared" si="11"/>
        <v>14.162983425414364</v>
      </c>
      <c r="X12" s="4">
        <v>13874</v>
      </c>
      <c r="Y12" s="163">
        <f t="shared" si="12"/>
        <v>1.0946828899186445E-2</v>
      </c>
      <c r="Z12" s="163">
        <f t="shared" si="13"/>
        <v>0.84396597554492292</v>
      </c>
      <c r="AA12" s="5">
        <v>5297</v>
      </c>
      <c r="AB12" s="163">
        <f t="shared" si="14"/>
        <v>4.0132345063918547E-3</v>
      </c>
      <c r="AC12" s="163">
        <f t="shared" si="15"/>
        <v>2.3085571517801373</v>
      </c>
      <c r="AD12" s="4">
        <v>6747</v>
      </c>
      <c r="AE12" s="163">
        <f t="shared" si="16"/>
        <v>4.9739433779909456E-3</v>
      </c>
      <c r="AF12" s="163">
        <f t="shared" si="17"/>
        <v>0.11834908005967182</v>
      </c>
      <c r="AG12" s="5">
        <v>8594</v>
      </c>
      <c r="AH12" s="163">
        <f t="shared" si="18"/>
        <v>5.3433443839547958E-3</v>
      </c>
      <c r="AI12" s="163">
        <f t="shared" si="19"/>
        <v>0.56567680816177801</v>
      </c>
      <c r="AJ12" s="5">
        <v>32657</v>
      </c>
      <c r="AK12" s="163">
        <f t="shared" si="20"/>
        <v>2.2398245286745826E-2</v>
      </c>
      <c r="AL12" s="163">
        <f t="shared" si="21"/>
        <v>1.3538273028686754</v>
      </c>
      <c r="AM12" s="5">
        <v>13907</v>
      </c>
      <c r="AN12" s="163">
        <f t="shared" si="22"/>
        <v>9.2348372564956625E-3</v>
      </c>
      <c r="AO12" s="163">
        <f t="shared" si="23"/>
        <v>1.6254483670001889</v>
      </c>
      <c r="AP12" s="5">
        <v>45249</v>
      </c>
      <c r="AQ12" s="163">
        <f t="shared" si="24"/>
        <v>3.1527922162981711E-2</v>
      </c>
      <c r="AR12" s="163">
        <f t="shared" si="25"/>
        <v>5.7065362383281455</v>
      </c>
      <c r="AS12" s="5">
        <v>48137</v>
      </c>
      <c r="AT12" s="163">
        <f t="shared" si="26"/>
        <v>2.9598088978113633E-2</v>
      </c>
      <c r="AU12" s="163">
        <f t="shared" si="27"/>
        <v>4.6012334186641839</v>
      </c>
      <c r="AV12" s="5">
        <v>64889</v>
      </c>
      <c r="AW12" s="163">
        <f t="shared" si="28"/>
        <v>4.4683669998195827E-2</v>
      </c>
      <c r="AX12" s="163">
        <f t="shared" si="29"/>
        <v>0.98698594482040614</v>
      </c>
      <c r="AY12" s="5">
        <v>15939</v>
      </c>
      <c r="AZ12" s="163">
        <f t="shared" si="30"/>
        <v>1.0047625201327581E-2</v>
      </c>
      <c r="BA12" s="163">
        <f t="shared" si="31"/>
        <v>0.14611346803767877</v>
      </c>
      <c r="BB12" s="5">
        <v>9204</v>
      </c>
      <c r="BC12" s="163">
        <f t="shared" si="32"/>
        <v>5.647353340000859E-3</v>
      </c>
      <c r="BD12" s="163">
        <f t="shared" si="33"/>
        <v>-0.79659218988264935</v>
      </c>
      <c r="BE12" s="5">
        <f>17467-375</f>
        <v>17092</v>
      </c>
      <c r="BF12" s="163">
        <f t="shared" si="34"/>
        <v>8.8965368986106061E-3</v>
      </c>
      <c r="BG12" s="163">
        <f t="shared" si="35"/>
        <v>-0.64493009535284707</v>
      </c>
      <c r="BH12" s="5">
        <f>9650-1447</f>
        <v>8203</v>
      </c>
      <c r="BI12" s="163">
        <f t="shared" si="79"/>
        <v>4.4772241755914599E-3</v>
      </c>
      <c r="BJ12" s="163">
        <f t="shared" si="80"/>
        <v>-0.87358412057513601</v>
      </c>
      <c r="BK12" s="5">
        <f>5855-1675</f>
        <v>4180</v>
      </c>
      <c r="BL12" s="163">
        <f t="shared" si="81"/>
        <v>2.2330491270807959E-3</v>
      </c>
      <c r="BM12" s="163">
        <f t="shared" si="82"/>
        <v>-0.7377501725327813</v>
      </c>
      <c r="BN12" s="5">
        <f>12706-2697</f>
        <v>10009</v>
      </c>
      <c r="BO12" s="163">
        <f t="shared" si="36"/>
        <v>5.2525186795286637E-3</v>
      </c>
      <c r="BP12" s="163">
        <f t="shared" si="37"/>
        <v>8.7461973055193321E-2</v>
      </c>
      <c r="BQ12" s="5">
        <f>23342-650</f>
        <v>22692</v>
      </c>
      <c r="BR12" s="163">
        <f t="shared" si="38"/>
        <v>9.2393572514825849E-3</v>
      </c>
      <c r="BS12" s="163">
        <f t="shared" si="39"/>
        <v>0.32763866136204078</v>
      </c>
      <c r="BT12" s="5">
        <f>30114-1157</f>
        <v>28957</v>
      </c>
      <c r="BU12" s="163">
        <f t="shared" si="40"/>
        <v>1.3090400478463925E-2</v>
      </c>
      <c r="BV12" s="163">
        <f t="shared" si="41"/>
        <v>2.530049981714007</v>
      </c>
      <c r="BW12" s="31">
        <f>19859-710</f>
        <v>19149</v>
      </c>
      <c r="BX12" s="163">
        <f t="shared" si="42"/>
        <v>8.5912063625804037E-3</v>
      </c>
      <c r="BY12" s="163">
        <f t="shared" si="43"/>
        <v>3.5811004784688993</v>
      </c>
      <c r="BZ12" s="5">
        <f>43621-16020</f>
        <v>27601</v>
      </c>
      <c r="CA12" s="163">
        <f t="shared" si="83"/>
        <v>1.0370343095630636E-2</v>
      </c>
      <c r="CB12" s="163">
        <f t="shared" si="44"/>
        <v>1.7576181436706966</v>
      </c>
      <c r="CC12" s="5">
        <f>95275-9596</f>
        <v>85679</v>
      </c>
      <c r="CD12" s="163">
        <f t="shared" si="84"/>
        <v>2.871757503928267E-2</v>
      </c>
      <c r="CE12" s="163">
        <f t="shared" si="45"/>
        <v>2.7757359421822669</v>
      </c>
      <c r="CF12" s="5">
        <f>16534-5435</f>
        <v>11099</v>
      </c>
      <c r="CG12" s="187">
        <f t="shared" si="85"/>
        <v>3.8814383038754583E-3</v>
      </c>
      <c r="CH12" s="163">
        <f t="shared" si="46"/>
        <v>-0.61670753185758187</v>
      </c>
      <c r="CI12" s="5">
        <f>54717-16454</f>
        <v>38263</v>
      </c>
      <c r="CJ12" s="187">
        <f t="shared" si="86"/>
        <v>1.3150021874889379E-2</v>
      </c>
      <c r="CK12" s="163">
        <f t="shared" si="47"/>
        <v>0.99817222831479446</v>
      </c>
      <c r="CL12" s="5">
        <f>45403-9251</f>
        <v>36152</v>
      </c>
      <c r="CM12" s="163">
        <f t="shared" si="87"/>
        <v>1.088202758734865E-2</v>
      </c>
      <c r="CN12" s="163">
        <f t="shared" si="48"/>
        <v>0.30980761566609916</v>
      </c>
      <c r="CO12" s="5">
        <v>69911</v>
      </c>
      <c r="CP12" s="163">
        <f t="shared" si="66"/>
        <v>1.8543894103704269E-2</v>
      </c>
      <c r="CQ12" s="163">
        <f t="shared" si="88"/>
        <v>-0.18403576138843825</v>
      </c>
      <c r="CR12" s="5">
        <v>27010</v>
      </c>
      <c r="CS12" s="163">
        <f t="shared" si="77"/>
        <v>7.7491868518017506E-3</v>
      </c>
      <c r="CT12" s="163">
        <f t="shared" si="89"/>
        <v>1.4335525723038112</v>
      </c>
      <c r="CU12" s="5">
        <v>40694</v>
      </c>
      <c r="CV12" s="163">
        <f t="shared" si="90"/>
        <v>1.1583379754333521E-2</v>
      </c>
      <c r="CW12" s="163">
        <f t="shared" si="91"/>
        <v>6.3533962313462089E-2</v>
      </c>
      <c r="CX12" s="5">
        <v>40764</v>
      </c>
      <c r="CY12" s="163">
        <f>CX12/$CX$6</f>
        <v>1.0151824019741401E-2</v>
      </c>
      <c r="CZ12" s="163">
        <f t="shared" si="50"/>
        <v>0.12757247178579334</v>
      </c>
      <c r="DA12" s="5">
        <v>83769</v>
      </c>
      <c r="DB12" s="163">
        <f t="shared" si="67"/>
        <v>1.85513353488986E-2</v>
      </c>
      <c r="DC12" s="163">
        <f t="shared" si="68"/>
        <v>0.1982234555363247</v>
      </c>
      <c r="DD12" s="5">
        <v>49530</v>
      </c>
      <c r="DE12" s="163">
        <f t="shared" ref="DE12:DE26" si="95">DD12/$DD$6</f>
        <v>1.1516759291360059E-2</v>
      </c>
      <c r="DF12" s="163">
        <f t="shared" si="94"/>
        <v>0.83376527212143658</v>
      </c>
      <c r="DG12" s="5">
        <v>58838</v>
      </c>
      <c r="DH12" s="163">
        <f t="shared" si="52"/>
        <v>1.3357100275641442E-2</v>
      </c>
      <c r="DI12" s="163">
        <f t="shared" si="69"/>
        <v>0.44586425517275274</v>
      </c>
      <c r="DJ12" s="5">
        <v>60384</v>
      </c>
      <c r="DK12" s="163">
        <f t="shared" si="53"/>
        <v>1.3391446320113316E-2</v>
      </c>
      <c r="DL12" s="163">
        <f t="shared" si="70"/>
        <v>0.48130703561966448</v>
      </c>
      <c r="DM12" s="5">
        <v>112514</v>
      </c>
      <c r="DN12" s="163">
        <f t="shared" si="71"/>
        <v>2.1153686537504466E-2</v>
      </c>
      <c r="DO12" s="163">
        <f t="shared" si="54"/>
        <v>0.34314603254187115</v>
      </c>
      <c r="DP12" s="5">
        <v>80384</v>
      </c>
      <c r="DQ12" s="163">
        <f t="shared" si="55"/>
        <v>1.5836356597775967E-2</v>
      </c>
      <c r="DR12" s="163">
        <f t="shared" si="56"/>
        <v>0.62293559458913794</v>
      </c>
      <c r="DS12" s="5">
        <v>98196</v>
      </c>
      <c r="DT12" s="163">
        <f t="shared" si="72"/>
        <v>1.8769378213216208E-2</v>
      </c>
      <c r="DU12" s="163">
        <f t="shared" si="92"/>
        <v>0.66892144532445008</v>
      </c>
      <c r="DV12" s="5">
        <v>87701</v>
      </c>
      <c r="DW12" s="163">
        <f t="shared" si="73"/>
        <v>1.6570040687771657E-2</v>
      </c>
      <c r="DX12" s="163">
        <f t="shared" si="78"/>
        <v>0.4523880498145203</v>
      </c>
      <c r="DY12" s="5">
        <v>92789</v>
      </c>
      <c r="DZ12" s="163">
        <f t="shared" si="57"/>
        <v>1.5824257608524555E-2</v>
      </c>
      <c r="EA12" s="163">
        <f t="shared" si="74"/>
        <v>-0.17531151678902179</v>
      </c>
      <c r="EB12" s="5">
        <v>81384</v>
      </c>
      <c r="EC12" s="163">
        <f t="shared" si="75"/>
        <v>1.4607868547850355E-2</v>
      </c>
      <c r="ED12" s="163">
        <f t="shared" si="93"/>
        <v>1.2440286624203711E-2</v>
      </c>
      <c r="EE12" s="5">
        <v>43136</v>
      </c>
      <c r="EF12" s="163">
        <f t="shared" si="58"/>
        <v>7.4210953788645014E-3</v>
      </c>
      <c r="EG12" s="163">
        <f t="shared" si="59"/>
        <v>-0.56071530408570613</v>
      </c>
      <c r="EH12" s="9">
        <v>80755</v>
      </c>
      <c r="EI12" s="163">
        <f t="shared" si="60"/>
        <v>1.4231631141780212E-2</v>
      </c>
      <c r="EJ12" s="163">
        <f t="shared" si="61"/>
        <v>-7.9200921312185701E-2</v>
      </c>
      <c r="EK12" s="9">
        <v>96277</v>
      </c>
      <c r="EL12" s="163">
        <f t="shared" si="62"/>
        <v>1.4868547933256857E-2</v>
      </c>
      <c r="EM12" s="163">
        <f t="shared" si="63"/>
        <v>3.7590662686309839E-2</v>
      </c>
      <c r="EN12" s="9">
        <v>136692</v>
      </c>
      <c r="EO12" s="163">
        <f t="shared" si="76"/>
        <v>2.18639823951851E-2</v>
      </c>
      <c r="EP12" s="163">
        <f t="shared" si="65"/>
        <v>0.67959304040106172</v>
      </c>
    </row>
    <row r="13" spans="1:254" s="149" customFormat="1" ht="16.5" customHeight="1">
      <c r="B13" s="161" t="s">
        <v>28</v>
      </c>
      <c r="C13" s="162" t="s">
        <v>29</v>
      </c>
      <c r="D13" s="4">
        <f>19243-5929-2912</f>
        <v>10402</v>
      </c>
      <c r="E13" s="163">
        <f t="shared" si="0"/>
        <v>1.5467980002557674E-2</v>
      </c>
      <c r="F13" s="4">
        <v>10972</v>
      </c>
      <c r="G13" s="163">
        <f t="shared" si="1"/>
        <v>1.5610194714842205E-2</v>
      </c>
      <c r="H13" s="4">
        <v>15128</v>
      </c>
      <c r="I13" s="163">
        <f t="shared" si="2"/>
        <v>1.7311955067649144E-2</v>
      </c>
      <c r="J13" s="4">
        <v>19483</v>
      </c>
      <c r="K13" s="163">
        <f t="shared" si="3"/>
        <v>1.8254747564846845E-2</v>
      </c>
      <c r="L13" s="5">
        <v>7450</v>
      </c>
      <c r="M13" s="163">
        <f t="shared" si="4"/>
        <v>8.0692416754128589E-3</v>
      </c>
      <c r="N13" s="163">
        <f t="shared" si="5"/>
        <v>-0.28379157854258796</v>
      </c>
      <c r="O13" s="5">
        <v>16893</v>
      </c>
      <c r="P13" s="163">
        <f t="shared" si="6"/>
        <v>1.5952775327734012E-2</v>
      </c>
      <c r="Q13" s="163">
        <f t="shared" ref="Q13:Q19" si="96">(O13/F13)-1</f>
        <v>0.53964637258476111</v>
      </c>
      <c r="R13" s="164">
        <v>24379</v>
      </c>
      <c r="S13" s="163">
        <f t="shared" si="8"/>
        <v>2.1874069102641863E-2</v>
      </c>
      <c r="T13" s="163">
        <f t="shared" si="9"/>
        <v>0.61151507139079841</v>
      </c>
      <c r="U13" s="4">
        <v>28432</v>
      </c>
      <c r="V13" s="163">
        <f t="shared" si="10"/>
        <v>1.9936583265667312E-2</v>
      </c>
      <c r="W13" s="163">
        <f t="shared" si="11"/>
        <v>0.45932351280603601</v>
      </c>
      <c r="X13" s="4">
        <v>34818</v>
      </c>
      <c r="Y13" s="163">
        <f t="shared" si="12"/>
        <v>2.747201157646487E-2</v>
      </c>
      <c r="Z13" s="163">
        <f t="shared" si="13"/>
        <v>3.673557046979866</v>
      </c>
      <c r="AA13" s="5">
        <v>14683</v>
      </c>
      <c r="AB13" s="163">
        <f t="shared" si="14"/>
        <v>1.1124470881131131E-2</v>
      </c>
      <c r="AC13" s="163">
        <f t="shared" si="15"/>
        <v>-0.13082341798378028</v>
      </c>
      <c r="AD13" s="4">
        <v>17775</v>
      </c>
      <c r="AE13" s="163">
        <f t="shared" si="16"/>
        <v>1.3103874839749379E-2</v>
      </c>
      <c r="AF13" s="163">
        <f t="shared" si="17"/>
        <v>-0.27088887977357556</v>
      </c>
      <c r="AG13" s="5">
        <v>14951</v>
      </c>
      <c r="AH13" s="163">
        <f t="shared" si="18"/>
        <v>9.2958275406688565E-3</v>
      </c>
      <c r="AI13" s="163">
        <f t="shared" si="19"/>
        <v>-0.47414884637028698</v>
      </c>
      <c r="AJ13" s="5">
        <v>14760</v>
      </c>
      <c r="AK13" s="163">
        <f t="shared" si="20"/>
        <v>1.0123345697166561E-2</v>
      </c>
      <c r="AL13" s="163">
        <f t="shared" si="21"/>
        <v>-0.57608133723935895</v>
      </c>
      <c r="AM13" s="5">
        <v>14597</v>
      </c>
      <c r="AN13" s="163">
        <f t="shared" si="22"/>
        <v>9.6930264926344423E-3</v>
      </c>
      <c r="AO13" s="163">
        <f t="shared" si="23"/>
        <v>-5.8571136688687631E-3</v>
      </c>
      <c r="AP13" s="5">
        <v>14872</v>
      </c>
      <c r="AQ13" s="163">
        <f t="shared" si="24"/>
        <v>1.0362289960172908E-2</v>
      </c>
      <c r="AR13" s="163">
        <f t="shared" si="25"/>
        <v>-0.16331926863572432</v>
      </c>
      <c r="AS13" s="5">
        <v>21991</v>
      </c>
      <c r="AT13" s="163">
        <f t="shared" si="26"/>
        <v>1.3521648102659014E-2</v>
      </c>
      <c r="AU13" s="163">
        <f t="shared" si="27"/>
        <v>0.47087151361112967</v>
      </c>
      <c r="AV13" s="5">
        <v>22547</v>
      </c>
      <c r="AW13" s="163">
        <f t="shared" si="28"/>
        <v>1.5526248015061431E-2</v>
      </c>
      <c r="AX13" s="163">
        <f t="shared" si="29"/>
        <v>0.52757452574525754</v>
      </c>
      <c r="AY13" s="5">
        <v>17779</v>
      </c>
      <c r="AZ13" s="163">
        <f t="shared" si="30"/>
        <v>1.120752421446785E-2</v>
      </c>
      <c r="BA13" s="163">
        <f t="shared" si="31"/>
        <v>0.21798999794478324</v>
      </c>
      <c r="BB13" s="5">
        <v>22251</v>
      </c>
      <c r="BC13" s="163">
        <f t="shared" si="32"/>
        <v>1.3652679179526197E-2</v>
      </c>
      <c r="BD13" s="163">
        <f t="shared" si="33"/>
        <v>0.49616729424421724</v>
      </c>
      <c r="BE13" s="5">
        <v>16025</v>
      </c>
      <c r="BF13" s="163">
        <f t="shared" si="34"/>
        <v>8.3411539784832064E-3</v>
      </c>
      <c r="BG13" s="163">
        <f t="shared" si="35"/>
        <v>-0.27129280160065483</v>
      </c>
      <c r="BH13" s="5">
        <v>19574</v>
      </c>
      <c r="BI13" s="163">
        <f t="shared" si="79"/>
        <v>1.068355309192091E-2</v>
      </c>
      <c r="BJ13" s="163">
        <f t="shared" si="80"/>
        <v>-0.13185789683771676</v>
      </c>
      <c r="BK13" s="5">
        <v>13757</v>
      </c>
      <c r="BL13" s="163">
        <f t="shared" si="81"/>
        <v>7.3492958950360067E-3</v>
      </c>
      <c r="BM13" s="163">
        <f t="shared" si="82"/>
        <v>-0.22622194724112721</v>
      </c>
      <c r="BN13" s="5">
        <v>20204</v>
      </c>
      <c r="BO13" s="163">
        <f t="shared" si="36"/>
        <v>1.0602646358397156E-2</v>
      </c>
      <c r="BP13" s="163">
        <f t="shared" si="37"/>
        <v>-9.1995865354366102E-2</v>
      </c>
      <c r="BQ13" s="5">
        <v>18610</v>
      </c>
      <c r="BR13" s="163">
        <f t="shared" si="38"/>
        <v>7.5773152851265155E-3</v>
      </c>
      <c r="BS13" s="163">
        <f t="shared" si="39"/>
        <v>0.16131045241809683</v>
      </c>
      <c r="BT13" s="5">
        <v>21178</v>
      </c>
      <c r="BU13" s="163">
        <f t="shared" si="40"/>
        <v>9.5737991274271843E-3</v>
      </c>
      <c r="BV13" s="163">
        <f t="shared" si="41"/>
        <v>8.1945437825687195E-2</v>
      </c>
      <c r="BW13" s="165">
        <v>22084</v>
      </c>
      <c r="BX13" s="163">
        <f>BW13/$BW$6</f>
        <v>9.9079952640464593E-3</v>
      </c>
      <c r="BY13" s="163">
        <f>(BW13/BK13)-1</f>
        <v>0.60529185142109476</v>
      </c>
      <c r="BZ13" s="5">
        <v>23469</v>
      </c>
      <c r="CA13" s="163">
        <f t="shared" si="83"/>
        <v>8.8178537774484776E-3</v>
      </c>
      <c r="CB13" s="163">
        <f t="shared" si="44"/>
        <v>0.16160166303702228</v>
      </c>
      <c r="CC13" s="5">
        <v>30445</v>
      </c>
      <c r="CD13" s="163">
        <f t="shared" si="84"/>
        <v>1.0204444170344669E-2</v>
      </c>
      <c r="CE13" s="163">
        <f t="shared" si="45"/>
        <v>0.63594841483073616</v>
      </c>
      <c r="CF13" s="5">
        <v>33972</v>
      </c>
      <c r="CG13" s="187">
        <f t="shared" si="85"/>
        <v>1.1880369588184257E-2</v>
      </c>
      <c r="CH13" s="163">
        <f t="shared" si="46"/>
        <v>0.60411748040419311</v>
      </c>
      <c r="CI13" s="5">
        <v>41445</v>
      </c>
      <c r="CJ13" s="187">
        <f t="shared" si="86"/>
        <v>1.4243594506567449E-2</v>
      </c>
      <c r="CK13" s="163">
        <f t="shared" si="47"/>
        <v>0.87669806194529976</v>
      </c>
      <c r="CL13" s="5">
        <v>47609</v>
      </c>
      <c r="CM13" s="163">
        <f t="shared" si="87"/>
        <v>1.4330671924266482E-2</v>
      </c>
      <c r="CN13" s="163">
        <f t="shared" si="48"/>
        <v>1.0285909071541184</v>
      </c>
      <c r="CO13" s="5">
        <v>47598</v>
      </c>
      <c r="CP13" s="163">
        <f t="shared" si="66"/>
        <v>1.262537042165204E-2</v>
      </c>
      <c r="CQ13" s="163">
        <f t="shared" si="88"/>
        <v>0.56340942683527673</v>
      </c>
      <c r="CR13" s="5">
        <v>71551</v>
      </c>
      <c r="CS13" s="163">
        <f t="shared" si="77"/>
        <v>2.0528029190420845E-2</v>
      </c>
      <c r="CT13" s="163">
        <f t="shared" si="89"/>
        <v>1.1061756740845401</v>
      </c>
      <c r="CU13" s="5">
        <v>58603</v>
      </c>
      <c r="CV13" s="163">
        <f t="shared" si="90"/>
        <v>1.6681102957271522E-2</v>
      </c>
      <c r="CW13" s="163">
        <f>(CU13/CI13)-1</f>
        <v>0.41399445047653516</v>
      </c>
      <c r="CX13" s="5">
        <v>57062</v>
      </c>
      <c r="CY13" s="163">
        <f>CX13/$CX$6</f>
        <v>1.4210660931569126E-2</v>
      </c>
      <c r="CZ13" s="163">
        <f t="shared" si="50"/>
        <v>0.19855489508286239</v>
      </c>
      <c r="DA13" s="5">
        <v>68374</v>
      </c>
      <c r="DB13" s="163">
        <f t="shared" si="67"/>
        <v>1.5141985736317646E-2</v>
      </c>
      <c r="DC13" s="163">
        <f t="shared" si="68"/>
        <v>0.43648892810622297</v>
      </c>
      <c r="DD13" s="5">
        <v>36603</v>
      </c>
      <c r="DE13" s="163">
        <f t="shared" si="95"/>
        <v>8.5109618482061833E-3</v>
      </c>
      <c r="DF13" s="163">
        <f t="shared" si="94"/>
        <v>-0.4884348227138684</v>
      </c>
      <c r="DG13" s="5">
        <v>38489</v>
      </c>
      <c r="DH13" s="163">
        <f t="shared" si="52"/>
        <v>8.7375749092281092E-3</v>
      </c>
      <c r="DI13" s="163">
        <f t="shared" si="69"/>
        <v>-0.34322474958619864</v>
      </c>
      <c r="DJ13" s="5">
        <v>54425</v>
      </c>
      <c r="DK13" s="163">
        <f t="shared" si="53"/>
        <v>1.2069910340026618E-2</v>
      </c>
      <c r="DL13" s="163">
        <f t="shared" si="70"/>
        <v>-4.6212891241106169E-2</v>
      </c>
      <c r="DM13" s="5">
        <v>68127</v>
      </c>
      <c r="DN13" s="163">
        <f t="shared" si="71"/>
        <v>1.2808514520331398E-2</v>
      </c>
      <c r="DO13" s="163">
        <f t="shared" si="54"/>
        <v>-3.6124842776493749E-3</v>
      </c>
      <c r="DP13" s="5">
        <v>80577</v>
      </c>
      <c r="DQ13" s="163">
        <f t="shared" si="55"/>
        <v>1.5874379299101737E-2</v>
      </c>
      <c r="DR13" s="163">
        <f t="shared" si="56"/>
        <v>1.2013769363166955</v>
      </c>
      <c r="DS13" s="5">
        <v>92741</v>
      </c>
      <c r="DT13" s="163">
        <f t="shared" si="72"/>
        <v>1.7726698693143146E-2</v>
      </c>
      <c r="DU13" s="163">
        <f t="shared" si="92"/>
        <v>1.409545584452701</v>
      </c>
      <c r="DV13" s="5">
        <v>87838</v>
      </c>
      <c r="DW13" s="163">
        <f t="shared" si="73"/>
        <v>1.6595925176822235E-2</v>
      </c>
      <c r="DX13" s="163">
        <f t="shared" si="78"/>
        <v>0.61392742305925596</v>
      </c>
      <c r="DY13" s="5">
        <v>87630</v>
      </c>
      <c r="DZ13" s="163">
        <f t="shared" si="57"/>
        <v>1.4944440550442474E-2</v>
      </c>
      <c r="EA13" s="163">
        <f t="shared" si="74"/>
        <v>0.28627416442820031</v>
      </c>
      <c r="EB13" s="5">
        <v>114862</v>
      </c>
      <c r="EC13" s="163">
        <f t="shared" si="75"/>
        <v>2.061693941245438E-2</v>
      </c>
      <c r="ED13" s="163">
        <f t="shared" si="93"/>
        <v>0.42549362721372108</v>
      </c>
      <c r="EE13" s="5">
        <v>106496</v>
      </c>
      <c r="EF13" s="163">
        <f t="shared" si="58"/>
        <v>1.832151737452601E-2</v>
      </c>
      <c r="EG13" s="163">
        <f t="shared" si="59"/>
        <v>0.14831627866855013</v>
      </c>
      <c r="EH13" s="5">
        <v>90497</v>
      </c>
      <c r="EI13" s="163">
        <f t="shared" si="60"/>
        <v>1.5948485213766132E-2</v>
      </c>
      <c r="EJ13" s="163">
        <f t="shared" si="61"/>
        <v>3.027163642159425E-2</v>
      </c>
      <c r="EK13" s="5">
        <v>135841</v>
      </c>
      <c r="EL13" s="163">
        <f t="shared" si="62"/>
        <v>2.0978618151807231E-2</v>
      </c>
      <c r="EM13" s="163">
        <f t="shared" si="63"/>
        <v>0.55016546844687886</v>
      </c>
      <c r="EN13" s="5">
        <v>127100</v>
      </c>
      <c r="EO13" s="163">
        <f t="shared" si="76"/>
        <v>2.0329735188804217E-2</v>
      </c>
      <c r="EP13" s="163">
        <f t="shared" si="65"/>
        <v>0.10654524559906675</v>
      </c>
    </row>
    <row r="14" spans="1:254" s="149" customFormat="1" ht="16.5" customHeight="1">
      <c r="B14" s="161" t="s">
        <v>382</v>
      </c>
      <c r="C14" s="162" t="s">
        <v>393</v>
      </c>
      <c r="D14" s="4">
        <v>0</v>
      </c>
      <c r="E14" s="163">
        <f t="shared" si="0"/>
        <v>0</v>
      </c>
      <c r="F14" s="4">
        <v>0</v>
      </c>
      <c r="G14" s="163">
        <f t="shared" si="1"/>
        <v>0</v>
      </c>
      <c r="H14" s="4">
        <v>0</v>
      </c>
      <c r="I14" s="163">
        <f t="shared" si="2"/>
        <v>0</v>
      </c>
      <c r="J14" s="4">
        <v>0</v>
      </c>
      <c r="K14" s="163">
        <f t="shared" si="3"/>
        <v>0</v>
      </c>
      <c r="L14" s="5">
        <v>0</v>
      </c>
      <c r="M14" s="163">
        <f t="shared" si="4"/>
        <v>0</v>
      </c>
      <c r="N14" s="163" t="e">
        <f>(L14/D14)-1</f>
        <v>#DIV/0!</v>
      </c>
      <c r="O14" s="5">
        <v>0</v>
      </c>
      <c r="P14" s="163">
        <f t="shared" si="6"/>
        <v>0</v>
      </c>
      <c r="Q14" s="163" t="e">
        <f t="shared" si="96"/>
        <v>#DIV/0!</v>
      </c>
      <c r="R14" s="164">
        <v>0</v>
      </c>
      <c r="S14" s="163">
        <f t="shared" si="8"/>
        <v>0</v>
      </c>
      <c r="T14" s="163" t="e">
        <f t="shared" si="9"/>
        <v>#DIV/0!</v>
      </c>
      <c r="U14" s="4">
        <v>0</v>
      </c>
      <c r="V14" s="163">
        <f t="shared" si="10"/>
        <v>0</v>
      </c>
      <c r="W14" s="163" t="e">
        <f t="shared" si="11"/>
        <v>#DIV/0!</v>
      </c>
      <c r="X14" s="4">
        <v>0</v>
      </c>
      <c r="Y14" s="163">
        <f t="shared" si="12"/>
        <v>0</v>
      </c>
      <c r="Z14" s="163" t="e">
        <f t="shared" si="13"/>
        <v>#DIV/0!</v>
      </c>
      <c r="AA14" s="5">
        <v>0</v>
      </c>
      <c r="AB14" s="163">
        <f t="shared" si="14"/>
        <v>0</v>
      </c>
      <c r="AC14" s="163" t="e">
        <f t="shared" si="15"/>
        <v>#DIV/0!</v>
      </c>
      <c r="AD14" s="4">
        <v>0</v>
      </c>
      <c r="AE14" s="163">
        <f t="shared" si="16"/>
        <v>0</v>
      </c>
      <c r="AF14" s="163" t="e">
        <f t="shared" si="17"/>
        <v>#DIV/0!</v>
      </c>
      <c r="AG14" s="5">
        <v>0</v>
      </c>
      <c r="AH14" s="163">
        <f t="shared" si="18"/>
        <v>0</v>
      </c>
      <c r="AI14" s="163" t="e">
        <f t="shared" si="19"/>
        <v>#DIV/0!</v>
      </c>
      <c r="AJ14" s="5">
        <v>0</v>
      </c>
      <c r="AK14" s="163">
        <f t="shared" si="20"/>
        <v>0</v>
      </c>
      <c r="AL14" s="163" t="e">
        <f t="shared" si="21"/>
        <v>#DIV/0!</v>
      </c>
      <c r="AM14" s="5">
        <v>0</v>
      </c>
      <c r="AN14" s="163">
        <f t="shared" si="22"/>
        <v>0</v>
      </c>
      <c r="AO14" s="163" t="e">
        <f t="shared" si="23"/>
        <v>#DIV/0!</v>
      </c>
      <c r="AP14" s="5">
        <v>0</v>
      </c>
      <c r="AQ14" s="163">
        <f t="shared" si="24"/>
        <v>0</v>
      </c>
      <c r="AR14" s="163" t="e">
        <f t="shared" si="25"/>
        <v>#DIV/0!</v>
      </c>
      <c r="AS14" s="5">
        <v>0</v>
      </c>
      <c r="AT14" s="163">
        <f t="shared" si="26"/>
        <v>0</v>
      </c>
      <c r="AU14" s="163" t="e">
        <f t="shared" si="27"/>
        <v>#DIV/0!</v>
      </c>
      <c r="AV14" s="5">
        <v>0</v>
      </c>
      <c r="AW14" s="163">
        <f t="shared" si="28"/>
        <v>0</v>
      </c>
      <c r="AX14" s="163" t="e">
        <f t="shared" si="29"/>
        <v>#DIV/0!</v>
      </c>
      <c r="AY14" s="5">
        <v>0</v>
      </c>
      <c r="AZ14" s="163">
        <f t="shared" si="30"/>
        <v>0</v>
      </c>
      <c r="BA14" s="163" t="e">
        <f t="shared" si="31"/>
        <v>#DIV/0!</v>
      </c>
      <c r="BB14" s="5">
        <v>0</v>
      </c>
      <c r="BC14" s="163">
        <f t="shared" si="32"/>
        <v>0</v>
      </c>
      <c r="BD14" s="163" t="e">
        <f t="shared" si="33"/>
        <v>#DIV/0!</v>
      </c>
      <c r="BE14" s="5">
        <v>375</v>
      </c>
      <c r="BF14" s="163">
        <f>BE14/$BE$6</f>
        <v>1.9519081072893617E-4</v>
      </c>
      <c r="BG14" s="163" t="e">
        <f>(BE14/AS14)-1</f>
        <v>#DIV/0!</v>
      </c>
      <c r="BH14" s="5">
        <v>1447</v>
      </c>
      <c r="BI14" s="163">
        <f>BH14/$BH$6</f>
        <v>7.8977732318430362E-4</v>
      </c>
      <c r="BJ14" s="163" t="e">
        <f>(BH14/AV14)-1</f>
        <v>#DIV/0!</v>
      </c>
      <c r="BK14" s="5">
        <v>1675</v>
      </c>
      <c r="BL14" s="163">
        <f>BK14/$BK$6</f>
        <v>8.9482231766993612E-4</v>
      </c>
      <c r="BM14" s="163" t="e">
        <f>(BK14/AY14)-1</f>
        <v>#DIV/0!</v>
      </c>
      <c r="BN14" s="5">
        <v>2697</v>
      </c>
      <c r="BO14" s="163">
        <f>BN14/$BN$6</f>
        <v>1.4153304904274959E-3</v>
      </c>
      <c r="BP14" s="163" t="e">
        <f>(BN14/BB14)-1</f>
        <v>#DIV/0!</v>
      </c>
      <c r="BQ14" s="5">
        <v>650</v>
      </c>
      <c r="BR14" s="163">
        <f>BQ14/$BQ$6</f>
        <v>2.6465636406943768E-4</v>
      </c>
      <c r="BS14" s="163">
        <f>(BQ14/BE14)-1</f>
        <v>0.73333333333333339</v>
      </c>
      <c r="BT14" s="5">
        <v>1157</v>
      </c>
      <c r="BU14" s="163">
        <f>BT14/$BT$6</f>
        <v>5.2303737795982876E-4</v>
      </c>
      <c r="BV14" s="163">
        <f>(BT14/BH14)-1</f>
        <v>-0.20041465100207323</v>
      </c>
      <c r="BW14" s="165">
        <v>710</v>
      </c>
      <c r="BX14" s="163">
        <f>BW14/$BW$6</f>
        <v>3.1854177854885823E-4</v>
      </c>
      <c r="BY14" s="163">
        <f>(BW14/BK14)-1</f>
        <v>-0.57611940298507469</v>
      </c>
      <c r="BZ14" s="5">
        <v>16020</v>
      </c>
      <c r="CA14" s="163">
        <f>BZ14/$BZ$6</f>
        <v>6.0190897573277344E-3</v>
      </c>
      <c r="CB14" s="163">
        <f>(BZ14/BN14)-1</f>
        <v>4.939933259176863</v>
      </c>
      <c r="CC14" s="5">
        <v>10665</v>
      </c>
      <c r="CD14" s="163">
        <f>CC14/$CC$6</f>
        <v>3.5746558409172572E-3</v>
      </c>
      <c r="CE14" s="163">
        <f>(CC14/BQ14)-1</f>
        <v>15.407692307692308</v>
      </c>
      <c r="CF14" s="5">
        <v>8701</v>
      </c>
      <c r="CG14" s="187">
        <f>CF14/$CF$6</f>
        <v>3.0428322084890859E-3</v>
      </c>
      <c r="CH14" s="163">
        <f>(CF14/BT14)-1</f>
        <v>6.5203111495246331</v>
      </c>
      <c r="CI14" s="5">
        <v>24265</v>
      </c>
      <c r="CJ14" s="187">
        <f>CI14/$CI$6</f>
        <v>8.3392645844338077E-3</v>
      </c>
      <c r="CK14" s="163">
        <f>(CI14/BW14)-1</f>
        <v>33.176056338028168</v>
      </c>
      <c r="CL14" s="5">
        <v>9251</v>
      </c>
      <c r="CM14" s="163">
        <f>CL14/$CL$6</f>
        <v>2.7846215205400075E-3</v>
      </c>
      <c r="CN14" s="163">
        <f>(CL14/BZ14)-1</f>
        <v>-0.42253433208489388</v>
      </c>
      <c r="CO14" s="5">
        <v>3828</v>
      </c>
      <c r="CP14" s="163">
        <f>CO14/$CO$6</f>
        <v>1.0153770741225265E-3</v>
      </c>
      <c r="CQ14" s="163">
        <f>(CO14/CC14)-1</f>
        <v>-0.64106891701828417</v>
      </c>
      <c r="CR14" s="5">
        <v>2545.5649999999996</v>
      </c>
      <c r="CS14" s="163">
        <f>CR14/$CR$6</f>
        <v>7.3032428094804594E-4</v>
      </c>
      <c r="CT14" s="163">
        <f>(CR14/CF14)-1</f>
        <v>-0.70743994943109989</v>
      </c>
      <c r="CU14" s="5">
        <v>28959.41367110498</v>
      </c>
      <c r="CV14" s="163">
        <f>CU14/$CU$6</f>
        <v>8.2431780118751366E-3</v>
      </c>
      <c r="CW14" s="163">
        <f>(CU14/CI14)-1</f>
        <v>0.19346440021038447</v>
      </c>
      <c r="CX14" s="5">
        <v>6874.9110000000001</v>
      </c>
      <c r="CY14" s="163">
        <f>CX14/$CX$6</f>
        <v>1.7121206609602682E-3</v>
      </c>
      <c r="CZ14" s="163">
        <f t="shared" si="50"/>
        <v>-0.25684671927359204</v>
      </c>
      <c r="DA14" s="5">
        <v>8800.4562723295239</v>
      </c>
      <c r="DB14" s="163">
        <f>DA14/$DA$6</f>
        <v>1.9489335617149913E-3</v>
      </c>
      <c r="DC14" s="163">
        <f>(DA14/CO14)-1</f>
        <v>1.2989697681111609</v>
      </c>
      <c r="DD14" s="5">
        <v>65</v>
      </c>
      <c r="DE14" s="163">
        <f>DD14/$DD$6</f>
        <v>1.511385733774286E-5</v>
      </c>
      <c r="DF14" s="163">
        <f>(DD14/CR14)-1</f>
        <v>-0.97446539373380758</v>
      </c>
      <c r="DG14" s="5">
        <v>0</v>
      </c>
      <c r="DH14" s="163">
        <f>DG14/$DG$6</f>
        <v>0</v>
      </c>
      <c r="DI14" s="163">
        <f>(DG14/CU14)-1</f>
        <v>-1</v>
      </c>
      <c r="DJ14" s="5">
        <v>17332.488000000001</v>
      </c>
      <c r="DK14" s="163">
        <f>DJ14/$DJ$6</f>
        <v>3.8438507327439096E-3</v>
      </c>
      <c r="DL14" s="163">
        <f>(DJ14/CX14)-1</f>
        <v>1.5211218007040386</v>
      </c>
      <c r="DM14" s="5">
        <v>30470</v>
      </c>
      <c r="DN14" s="163">
        <f>DM14/$DM$6</f>
        <v>5.7286455800856879E-3</v>
      </c>
      <c r="DO14" s="163">
        <f>(DM14/DA14)-1</f>
        <v>2.4623204817009383</v>
      </c>
      <c r="DP14" s="5">
        <v>80243</v>
      </c>
      <c r="DQ14" s="163">
        <f t="shared" si="55"/>
        <v>1.5808578354838489E-2</v>
      </c>
      <c r="DR14" s="163">
        <f t="shared" si="56"/>
        <v>1233.5076923076922</v>
      </c>
      <c r="DS14" s="5">
        <v>35510</v>
      </c>
      <c r="DT14" s="163">
        <f t="shared" si="72"/>
        <v>6.7874518346094292E-3</v>
      </c>
      <c r="DU14" s="163" t="e">
        <f t="shared" si="92"/>
        <v>#DIV/0!</v>
      </c>
      <c r="DV14" s="5">
        <v>170840</v>
      </c>
      <c r="DW14" s="163">
        <f t="shared" ref="DW14:DW24" si="97">DV14/DV$6</f>
        <v>3.2278146783946707E-2</v>
      </c>
      <c r="DX14" s="163">
        <f t="shared" si="78"/>
        <v>8.8566345466386593</v>
      </c>
      <c r="DY14" s="5">
        <v>99469</v>
      </c>
      <c r="DZ14" s="163">
        <f t="shared" si="57"/>
        <v>1.6963466359830679E-2</v>
      </c>
      <c r="EA14" s="163">
        <f t="shared" si="74"/>
        <v>2.2644896619625863</v>
      </c>
      <c r="EB14" s="5">
        <v>6362</v>
      </c>
      <c r="EC14" s="163">
        <f t="shared" si="75"/>
        <v>1.1419352661631765E-3</v>
      </c>
      <c r="ED14" s="163">
        <f t="shared" si="93"/>
        <v>-0.9207158256794985</v>
      </c>
      <c r="EE14" s="5">
        <v>0</v>
      </c>
      <c r="EF14" s="163">
        <f t="shared" si="58"/>
        <v>0</v>
      </c>
      <c r="EG14" s="163">
        <f t="shared" si="59"/>
        <v>-1</v>
      </c>
      <c r="EH14" s="5">
        <v>438</v>
      </c>
      <c r="EI14" s="163">
        <f t="shared" si="60"/>
        <v>7.7189702682183554E-5</v>
      </c>
      <c r="EJ14" s="163">
        <f t="shared" si="61"/>
        <v>-0.99743619761180047</v>
      </c>
      <c r="EK14" s="5">
        <v>366</v>
      </c>
      <c r="EL14" s="163">
        <f t="shared" si="62"/>
        <v>5.6523245879826022E-5</v>
      </c>
      <c r="EM14" s="163">
        <f t="shared" si="63"/>
        <v>-0.99632046165136878</v>
      </c>
      <c r="EN14" s="5">
        <v>80</v>
      </c>
      <c r="EO14" s="163">
        <f t="shared" si="76"/>
        <v>1.2796056767146636E-5</v>
      </c>
      <c r="EP14" s="163">
        <f t="shared" si="65"/>
        <v>-0.98742533794404275</v>
      </c>
    </row>
    <row r="15" spans="1:254" s="149" customFormat="1" ht="16.5" customHeight="1">
      <c r="B15" s="161" t="s">
        <v>30</v>
      </c>
      <c r="C15" s="162" t="s">
        <v>31</v>
      </c>
      <c r="D15" s="4">
        <v>2912</v>
      </c>
      <c r="E15" s="163">
        <f t="shared" si="0"/>
        <v>4.3302016696258362E-3</v>
      </c>
      <c r="F15" s="4">
        <v>4845</v>
      </c>
      <c r="G15" s="163">
        <f t="shared" si="1"/>
        <v>6.8931273599535624E-3</v>
      </c>
      <c r="H15" s="4">
        <f>8630-3393</f>
        <v>5237</v>
      </c>
      <c r="I15" s="163">
        <f t="shared" si="2"/>
        <v>5.9930399715281968E-3</v>
      </c>
      <c r="J15" s="4">
        <f>3573-362</f>
        <v>3211</v>
      </c>
      <c r="K15" s="163">
        <f t="shared" si="3"/>
        <v>3.0085712893662795E-3</v>
      </c>
      <c r="L15" s="5">
        <v>7557</v>
      </c>
      <c r="M15" s="163">
        <f t="shared" si="4"/>
        <v>8.1851354820261703E-3</v>
      </c>
      <c r="N15" s="163">
        <f t="shared" si="5"/>
        <v>1.5951236263736264</v>
      </c>
      <c r="O15" s="5">
        <v>8998</v>
      </c>
      <c r="P15" s="163">
        <f t="shared" si="6"/>
        <v>8.497192470191834E-3</v>
      </c>
      <c r="Q15" s="163">
        <f t="shared" si="96"/>
        <v>0.85717234262125896</v>
      </c>
      <c r="R15" s="164">
        <v>5503</v>
      </c>
      <c r="S15" s="163">
        <f t="shared" si="8"/>
        <v>4.9375693125984733E-3</v>
      </c>
      <c r="T15" s="163">
        <f t="shared" si="9"/>
        <v>5.079243841894221E-2</v>
      </c>
      <c r="U15" s="4">
        <v>5595</v>
      </c>
      <c r="V15" s="163">
        <f t="shared" si="10"/>
        <v>3.9232267646106015E-3</v>
      </c>
      <c r="W15" s="163">
        <f t="shared" si="11"/>
        <v>0.74244783556524441</v>
      </c>
      <c r="X15" s="4">
        <v>4908</v>
      </c>
      <c r="Y15" s="163">
        <f t="shared" si="12"/>
        <v>3.872497926856499E-3</v>
      </c>
      <c r="Z15" s="163">
        <f t="shared" si="13"/>
        <v>-0.35053592695514091</v>
      </c>
      <c r="AA15" s="5">
        <v>6593</v>
      </c>
      <c r="AB15" s="163">
        <f t="shared" si="14"/>
        <v>4.9951397207176696E-3</v>
      </c>
      <c r="AC15" s="163">
        <f t="shared" si="15"/>
        <v>-0.26728161813736384</v>
      </c>
      <c r="AD15" s="4">
        <v>7293</v>
      </c>
      <c r="AE15" s="163">
        <f t="shared" si="16"/>
        <v>5.3764590270769181E-3</v>
      </c>
      <c r="AF15" s="163">
        <f t="shared" si="17"/>
        <v>0.32527712157005273</v>
      </c>
      <c r="AG15" s="5">
        <v>7541</v>
      </c>
      <c r="AH15" s="163">
        <f t="shared" si="18"/>
        <v>4.68863858498989E-3</v>
      </c>
      <c r="AI15" s="163">
        <f t="shared" si="19"/>
        <v>0.34781054512957987</v>
      </c>
      <c r="AJ15" s="5">
        <v>8080</v>
      </c>
      <c r="AK15" s="163">
        <f t="shared" si="20"/>
        <v>5.5417773193161121E-3</v>
      </c>
      <c r="AL15" s="163">
        <f t="shared" si="21"/>
        <v>0.64629176854115733</v>
      </c>
      <c r="AM15" s="5">
        <v>9250</v>
      </c>
      <c r="AN15" s="163">
        <f t="shared" si="22"/>
        <v>6.1423919337445084E-3</v>
      </c>
      <c r="AO15" s="163">
        <f t="shared" si="23"/>
        <v>0.40300318519642042</v>
      </c>
      <c r="AP15" s="5">
        <v>7768</v>
      </c>
      <c r="AQ15" s="163">
        <f t="shared" si="24"/>
        <v>5.412470979735285E-3</v>
      </c>
      <c r="AR15" s="163">
        <f t="shared" si="25"/>
        <v>6.513094748388859E-2</v>
      </c>
      <c r="AS15" s="5">
        <v>26632</v>
      </c>
      <c r="AT15" s="163">
        <f t="shared" si="26"/>
        <v>1.6375268622164287E-2</v>
      </c>
      <c r="AU15" s="163">
        <f t="shared" si="27"/>
        <v>2.5316271051584671</v>
      </c>
      <c r="AV15" s="5">
        <v>23670</v>
      </c>
      <c r="AW15" s="163">
        <f t="shared" si="28"/>
        <v>1.6299564931764939E-2</v>
      </c>
      <c r="AX15" s="163">
        <f t="shared" si="29"/>
        <v>1.9294554455445545</v>
      </c>
      <c r="AY15" s="5">
        <v>22683</v>
      </c>
      <c r="AZ15" s="163">
        <f t="shared" si="30"/>
        <v>1.4298907236446045E-2</v>
      </c>
      <c r="BA15" s="163">
        <f t="shared" si="31"/>
        <v>1.4522162162162164</v>
      </c>
      <c r="BB15" s="5">
        <v>24937</v>
      </c>
      <c r="BC15" s="163">
        <f t="shared" si="32"/>
        <v>1.5300744267666387E-2</v>
      </c>
      <c r="BD15" s="163">
        <f t="shared" si="33"/>
        <v>2.210221421215242</v>
      </c>
      <c r="BE15" s="5">
        <v>24812</v>
      </c>
      <c r="BF15" s="163">
        <f>BE15/$BE$6</f>
        <v>1.2914865055483638E-2</v>
      </c>
      <c r="BG15" s="163">
        <f>(BE15/AS15)-1</f>
        <v>-6.8338840492640385E-2</v>
      </c>
      <c r="BH15" s="5">
        <v>25877</v>
      </c>
      <c r="BI15" s="163">
        <f>BH15/$BH$6</f>
        <v>1.4123751065680873E-2</v>
      </c>
      <c r="BJ15" s="163">
        <f>(BH15/AV15)-1</f>
        <v>9.3240388677650943E-2</v>
      </c>
      <c r="BK15" s="5">
        <v>27076</v>
      </c>
      <c r="BL15" s="163">
        <f>BK15/$BK$6</f>
        <v>1.4464602431779815E-2</v>
      </c>
      <c r="BM15" s="163">
        <f>(BK15/AY15)-1</f>
        <v>0.19366926773354498</v>
      </c>
      <c r="BN15" s="5">
        <v>25950</v>
      </c>
      <c r="BO15" s="163">
        <f>BN15/$BN$6</f>
        <v>1.3618029746604938E-2</v>
      </c>
      <c r="BP15" s="163">
        <f>(BN15/BB15)-1</f>
        <v>4.0622368368288031E-2</v>
      </c>
      <c r="BQ15" s="5">
        <v>30255</v>
      </c>
      <c r="BR15" s="163">
        <f>BQ15/$BQ$6</f>
        <v>1.2318735838339749E-2</v>
      </c>
      <c r="BS15" s="163"/>
      <c r="BT15" s="5">
        <v>15867</v>
      </c>
      <c r="BU15" s="163">
        <f>BT15/$BT$6</f>
        <v>7.1728902991258451E-3</v>
      </c>
      <c r="BV15" s="163">
        <f>(BT15/BH15)-1</f>
        <v>-0.38683000347799201</v>
      </c>
      <c r="BW15" s="165">
        <v>13302</v>
      </c>
      <c r="BX15" s="163">
        <f>BW15/$BW$6</f>
        <v>5.9679475186717075E-3</v>
      </c>
      <c r="BY15" s="163">
        <f>(BW15/BK15)-1</f>
        <v>-0.50871620623430347</v>
      </c>
      <c r="BZ15" s="5">
        <v>14174</v>
      </c>
      <c r="CA15" s="163">
        <f>BZ15/$BZ$6</f>
        <v>5.3255042584496445E-3</v>
      </c>
      <c r="CB15" s="163">
        <f>(BZ15/BN15)-1</f>
        <v>-0.45379576107899811</v>
      </c>
      <c r="CC15" s="5">
        <v>15067</v>
      </c>
      <c r="CD15" s="163">
        <f>CC15/$CC$6</f>
        <v>5.0501021617534282E-3</v>
      </c>
      <c r="CE15" s="163">
        <f>(CC15/BQ15)-1</f>
        <v>-0.50199966947611963</v>
      </c>
      <c r="CF15" s="5">
        <v>16428</v>
      </c>
      <c r="CG15" s="187">
        <f>CF15/$CF$6</f>
        <v>5.7450462614709458E-3</v>
      </c>
      <c r="CH15" s="163">
        <f>(CF15/BT15)-1</f>
        <v>3.5356400075628569E-2</v>
      </c>
      <c r="CI15" s="5">
        <v>16622</v>
      </c>
      <c r="CJ15" s="187">
        <f>CI15/$CI$6</f>
        <v>5.7125594857802909E-3</v>
      </c>
      <c r="CK15" s="163">
        <f>(CI15/BW15)-1</f>
        <v>0.24958652834160278</v>
      </c>
      <c r="CL15" s="5">
        <v>17253</v>
      </c>
      <c r="CM15" s="163">
        <f>CL15/$CL$6</f>
        <v>5.193284519930467E-3</v>
      </c>
      <c r="CN15" s="163">
        <f>(CL15/BZ15)-1</f>
        <v>0.2172287286581065</v>
      </c>
      <c r="CO15" s="5">
        <v>26629</v>
      </c>
      <c r="CP15" s="163">
        <f>CO15/$CO$6</f>
        <v>7.0633427656240219E-3</v>
      </c>
      <c r="CQ15" s="163">
        <f>(CO15/CC15)-1</f>
        <v>0.76737240326541456</v>
      </c>
      <c r="CR15" s="5">
        <v>24007.435000000001</v>
      </c>
      <c r="CS15" s="163">
        <f>CR15/$CR$6</f>
        <v>6.8877489688073E-3</v>
      </c>
      <c r="CT15" s="163">
        <f>(CR15/CF15)-1</f>
        <v>0.46137296079863654</v>
      </c>
      <c r="CU15" s="5">
        <v>27232.586328894831</v>
      </c>
      <c r="CV15" s="163">
        <f>CU15/$CU$6</f>
        <v>7.7516437101356516E-3</v>
      </c>
      <c r="CW15" s="163">
        <f>(CU15/CI15)-1</f>
        <v>0.63834594687130508</v>
      </c>
      <c r="CX15" s="5">
        <v>38859.125000000313</v>
      </c>
      <c r="CY15" s="163">
        <f>CX15/$CX$6</f>
        <v>9.6774359376198792E-3</v>
      </c>
      <c r="CZ15" s="163">
        <f t="shared" si="50"/>
        <v>1.2523111922564372</v>
      </c>
      <c r="DA15" s="5">
        <v>39886.543727670476</v>
      </c>
      <c r="DB15" s="163">
        <f t="shared" si="67"/>
        <v>8.8332037937724345E-3</v>
      </c>
      <c r="DC15" s="163">
        <f t="shared" si="68"/>
        <v>0.49786111861769045</v>
      </c>
      <c r="DD15" s="5">
        <v>26574</v>
      </c>
      <c r="DE15" s="163">
        <f t="shared" si="95"/>
        <v>6.179009921433519E-3</v>
      </c>
      <c r="DF15" s="163">
        <f t="shared" si="94"/>
        <v>0.10690708940792715</v>
      </c>
      <c r="DG15" s="5">
        <v>29081</v>
      </c>
      <c r="DH15" s="163">
        <f t="shared" si="52"/>
        <v>6.6018191154683841E-3</v>
      </c>
      <c r="DI15" s="163">
        <f t="shared" si="69"/>
        <v>6.7875068815771211E-2</v>
      </c>
      <c r="DJ15" s="5">
        <v>33582.512000000002</v>
      </c>
      <c r="DK15" s="163">
        <f t="shared" si="53"/>
        <v>7.4476418710678546E-3</v>
      </c>
      <c r="DL15" s="163">
        <f t="shared" si="70"/>
        <v>-0.13578826080104145</v>
      </c>
      <c r="DM15" s="5">
        <v>39337</v>
      </c>
      <c r="DN15" s="163">
        <f t="shared" si="71"/>
        <v>7.395724686046299E-3</v>
      </c>
      <c r="DO15" s="163">
        <f t="shared" si="54"/>
        <v>-1.3777672275204988E-2</v>
      </c>
      <c r="DP15" s="5">
        <v>40546</v>
      </c>
      <c r="DQ15" s="163">
        <f t="shared" si="55"/>
        <v>7.9879194194544239E-3</v>
      </c>
      <c r="DR15" s="163">
        <f t="shared" si="56"/>
        <v>0.52577707533679541</v>
      </c>
      <c r="DS15" s="5">
        <v>46291</v>
      </c>
      <c r="DT15" s="163">
        <f t="shared" si="72"/>
        <v>8.8481535588821481E-3</v>
      </c>
      <c r="DU15" s="163">
        <f t="shared" si="92"/>
        <v>0.59179533028437814</v>
      </c>
      <c r="DV15" s="5">
        <v>43116</v>
      </c>
      <c r="DW15" s="163">
        <f t="shared" si="97"/>
        <v>8.1462454737570005E-3</v>
      </c>
      <c r="DX15" s="163">
        <f t="shared" si="78"/>
        <v>0.28388251599522984</v>
      </c>
      <c r="DY15" s="5">
        <v>48879</v>
      </c>
      <c r="DZ15" s="163">
        <f t="shared" si="57"/>
        <v>8.33583601124133E-3</v>
      </c>
      <c r="EA15" s="163">
        <f t="shared" si="74"/>
        <v>0.24257060782469431</v>
      </c>
      <c r="EB15" s="5">
        <v>50907</v>
      </c>
      <c r="EC15" s="163">
        <f t="shared" si="75"/>
        <v>9.1374565536889076E-3</v>
      </c>
      <c r="ED15" s="163">
        <f t="shared" si="93"/>
        <v>0.25553692102796832</v>
      </c>
      <c r="EE15" s="5">
        <v>51689</v>
      </c>
      <c r="EF15" s="163">
        <f t="shared" si="58"/>
        <v>8.8925491245856643E-3</v>
      </c>
      <c r="EG15" s="163">
        <f t="shared" si="59"/>
        <v>0.11661014020003879</v>
      </c>
      <c r="EH15" s="5">
        <v>48609</v>
      </c>
      <c r="EI15" s="163">
        <f t="shared" si="60"/>
        <v>8.566470907941234E-3</v>
      </c>
      <c r="EJ15" s="163">
        <f t="shared" si="61"/>
        <v>0.12740050097411637</v>
      </c>
      <c r="EK15" s="5">
        <v>56654</v>
      </c>
      <c r="EL15" s="163">
        <f t="shared" si="62"/>
        <v>8.7493660439225771E-3</v>
      </c>
      <c r="EM15" s="163">
        <f t="shared" si="63"/>
        <v>0.15906626567646631</v>
      </c>
      <c r="EN15" s="5">
        <v>60420</v>
      </c>
      <c r="EO15" s="163">
        <f t="shared" si="76"/>
        <v>9.6642218733874966E-3</v>
      </c>
      <c r="EP15" s="163">
        <f t="shared" si="65"/>
        <v>0.18687017502504566</v>
      </c>
    </row>
    <row r="16" spans="1:254" s="149" customFormat="1" ht="16.5" customHeight="1">
      <c r="B16" s="161" t="s">
        <v>32</v>
      </c>
      <c r="C16" s="162" t="s">
        <v>33</v>
      </c>
      <c r="D16" s="4">
        <v>1347</v>
      </c>
      <c r="E16" s="163">
        <f t="shared" si="0"/>
        <v>2.003015676162775E-3</v>
      </c>
      <c r="F16" s="4">
        <v>1252</v>
      </c>
      <c r="G16" s="163">
        <f t="shared" si="1"/>
        <v>1.7812580917774736E-3</v>
      </c>
      <c r="H16" s="4">
        <v>683</v>
      </c>
      <c r="I16" s="163">
        <f t="shared" si="2"/>
        <v>7.816013558437575E-4</v>
      </c>
      <c r="J16" s="4">
        <v>527</v>
      </c>
      <c r="K16" s="163">
        <f t="shared" si="3"/>
        <v>4.9377672671941113E-4</v>
      </c>
      <c r="L16" s="5">
        <v>4749</v>
      </c>
      <c r="M16" s="163">
        <f t="shared" si="4"/>
        <v>5.1437353981927062E-3</v>
      </c>
      <c r="N16" s="163">
        <f t="shared" si="5"/>
        <v>2.5256124721603563</v>
      </c>
      <c r="O16" s="5">
        <v>1674</v>
      </c>
      <c r="P16" s="163">
        <f t="shared" si="6"/>
        <v>1.5808290948100834E-3</v>
      </c>
      <c r="Q16" s="163">
        <f t="shared" si="96"/>
        <v>0.33706070287539935</v>
      </c>
      <c r="R16" s="164">
        <v>1047</v>
      </c>
      <c r="S16" s="163">
        <f t="shared" si="8"/>
        <v>9.3942123755962233E-4</v>
      </c>
      <c r="T16" s="163">
        <f t="shared" si="9"/>
        <v>0.53294289897510971</v>
      </c>
      <c r="U16" s="4">
        <v>1038</v>
      </c>
      <c r="V16" s="163">
        <f t="shared" si="10"/>
        <v>7.2784796812614913E-4</v>
      </c>
      <c r="W16" s="163">
        <f t="shared" si="11"/>
        <v>0.96963946869070217</v>
      </c>
      <c r="X16" s="4">
        <v>2925</v>
      </c>
      <c r="Y16" s="163">
        <f t="shared" si="12"/>
        <v>2.307876209465212E-3</v>
      </c>
      <c r="Z16" s="163">
        <f t="shared" si="13"/>
        <v>-0.38408085912823753</v>
      </c>
      <c r="AA16" s="5">
        <v>2510</v>
      </c>
      <c r="AB16" s="163">
        <f t="shared" si="14"/>
        <v>1.9016837098439787E-3</v>
      </c>
      <c r="AC16" s="163">
        <f t="shared" si="15"/>
        <v>0.49940262843488648</v>
      </c>
      <c r="AD16" s="4">
        <v>2079</v>
      </c>
      <c r="AE16" s="163">
        <f t="shared" si="16"/>
        <v>1.5326557407504336E-3</v>
      </c>
      <c r="AF16" s="163">
        <f t="shared" si="17"/>
        <v>0.98567335243553011</v>
      </c>
      <c r="AG16" s="5">
        <v>1814</v>
      </c>
      <c r="AH16" s="163">
        <f t="shared" si="18"/>
        <v>1.1278597524428671E-3</v>
      </c>
      <c r="AI16" s="163">
        <f t="shared" si="19"/>
        <v>0.74759152215799607</v>
      </c>
      <c r="AJ16" s="5">
        <v>4034</v>
      </c>
      <c r="AK16" s="163">
        <f t="shared" si="20"/>
        <v>2.7667734784803458E-3</v>
      </c>
      <c r="AL16" s="163">
        <f t="shared" si="21"/>
        <v>0.37914529914529904</v>
      </c>
      <c r="AM16" s="5">
        <v>2892</v>
      </c>
      <c r="AN16" s="163">
        <f t="shared" si="22"/>
        <v>1.9204105375555803E-3</v>
      </c>
      <c r="AO16" s="163">
        <f t="shared" si="23"/>
        <v>0.15219123505976095</v>
      </c>
      <c r="AP16" s="5">
        <v>4147</v>
      </c>
      <c r="AQ16" s="163">
        <f t="shared" si="24"/>
        <v>2.8894847004328305E-3</v>
      </c>
      <c r="AR16" s="163">
        <f t="shared" si="25"/>
        <v>0.99470899470899465</v>
      </c>
      <c r="AS16" s="5">
        <v>623</v>
      </c>
      <c r="AT16" s="163">
        <f t="shared" si="26"/>
        <v>3.830651979426386E-4</v>
      </c>
      <c r="AU16" s="163">
        <f t="shared" si="27"/>
        <v>-0.6565600882028666</v>
      </c>
      <c r="AV16" s="5">
        <v>3270</v>
      </c>
      <c r="AW16" s="163">
        <f t="shared" si="28"/>
        <v>2.251777664844586E-3</v>
      </c>
      <c r="AX16" s="163">
        <f t="shared" si="29"/>
        <v>-0.18939018344075365</v>
      </c>
      <c r="AY16" s="5">
        <v>3190</v>
      </c>
      <c r="AZ16" s="163">
        <f t="shared" si="30"/>
        <v>2.0109118760420967E-3</v>
      </c>
      <c r="BA16" s="163">
        <f t="shared" si="31"/>
        <v>0.10304287690179814</v>
      </c>
      <c r="BB16" s="5">
        <v>2022</v>
      </c>
      <c r="BC16" s="163">
        <f t="shared" si="32"/>
        <v>1.2406506359715055E-3</v>
      </c>
      <c r="BD16" s="163">
        <f t="shared" si="33"/>
        <v>-0.51241861586689175</v>
      </c>
      <c r="BE16" s="5">
        <v>3993</v>
      </c>
      <c r="BF16" s="163">
        <f t="shared" si="34"/>
        <v>2.0783917526417126E-3</v>
      </c>
      <c r="BG16" s="163">
        <f t="shared" si="35"/>
        <v>5.4093097913322632</v>
      </c>
      <c r="BH16" s="5">
        <v>3476</v>
      </c>
      <c r="BI16" s="163">
        <f t="shared" si="79"/>
        <v>1.8972121460875185E-3</v>
      </c>
      <c r="BJ16" s="163">
        <f t="shared" si="80"/>
        <v>6.2996941896024561E-2</v>
      </c>
      <c r="BK16" s="5">
        <v>3318</v>
      </c>
      <c r="BL16" s="163">
        <f t="shared" si="81"/>
        <v>1.7725495224052824E-3</v>
      </c>
      <c r="BM16" s="163">
        <f t="shared" si="82"/>
        <v>4.0125391849529679E-2</v>
      </c>
      <c r="BN16" s="5">
        <v>3384</v>
      </c>
      <c r="BO16" s="163">
        <f t="shared" si="36"/>
        <v>1.7758540525052453E-3</v>
      </c>
      <c r="BP16" s="163">
        <f t="shared" si="37"/>
        <v>0.67359050445103863</v>
      </c>
      <c r="BQ16" s="5">
        <v>952</v>
      </c>
      <c r="BR16" s="163">
        <f t="shared" si="38"/>
        <v>3.8761978245246872E-4</v>
      </c>
      <c r="BS16" s="163">
        <f t="shared" si="39"/>
        <v>-0.76158276984723261</v>
      </c>
      <c r="BT16" s="5">
        <v>2228</v>
      </c>
      <c r="BU16" s="163">
        <f t="shared" si="40"/>
        <v>1.0071973017238534E-3</v>
      </c>
      <c r="BV16" s="163">
        <f t="shared" si="41"/>
        <v>-0.35903337169159955</v>
      </c>
      <c r="BW16" s="165">
        <v>1815</v>
      </c>
      <c r="BX16" s="163">
        <f t="shared" si="42"/>
        <v>8.1430046206503902E-4</v>
      </c>
      <c r="BY16" s="163">
        <f t="shared" si="43"/>
        <v>-0.4529837251356239</v>
      </c>
      <c r="BZ16" s="5">
        <v>2799</v>
      </c>
      <c r="CA16" s="163">
        <f t="shared" si="83"/>
        <v>1.0516499519825425E-3</v>
      </c>
      <c r="CB16" s="163">
        <f t="shared" si="44"/>
        <v>-0.1728723404255319</v>
      </c>
      <c r="CC16" s="5">
        <v>1647</v>
      </c>
      <c r="CD16" s="163">
        <f t="shared" si="84"/>
        <v>5.5203545897709535E-4</v>
      </c>
      <c r="CE16" s="163">
        <f t="shared" si="45"/>
        <v>0.73004201680672276</v>
      </c>
      <c r="CF16" s="5">
        <v>3859</v>
      </c>
      <c r="CG16" s="187">
        <f t="shared" si="85"/>
        <v>1.3495333286472108E-3</v>
      </c>
      <c r="CH16" s="163">
        <f t="shared" si="46"/>
        <v>0.73204667863554751</v>
      </c>
      <c r="CI16" s="5">
        <v>3634</v>
      </c>
      <c r="CJ16" s="187">
        <f t="shared" si="86"/>
        <v>1.2489135586166273E-3</v>
      </c>
      <c r="CK16" s="163">
        <f t="shared" si="47"/>
        <v>1.0022038567493112</v>
      </c>
      <c r="CL16" s="5">
        <v>3698</v>
      </c>
      <c r="CM16" s="163">
        <f t="shared" si="87"/>
        <v>1.1131261899207598E-3</v>
      </c>
      <c r="CN16" s="163">
        <f t="shared" si="48"/>
        <v>0.32118613790639516</v>
      </c>
      <c r="CO16" s="5">
        <v>1856</v>
      </c>
      <c r="CP16" s="163">
        <f t="shared" si="66"/>
        <v>4.9230403593819463E-4</v>
      </c>
      <c r="CQ16" s="163">
        <f t="shared" si="88"/>
        <v>0.12689738919247118</v>
      </c>
      <c r="CR16" s="5">
        <v>3550</v>
      </c>
      <c r="CS16" s="163">
        <f t="shared" si="77"/>
        <v>1.0184973463123366E-3</v>
      </c>
      <c r="CT16" s="163">
        <f t="shared" si="89"/>
        <v>-8.0072557657424159E-2</v>
      </c>
      <c r="CU16" s="5">
        <v>3747</v>
      </c>
      <c r="CV16" s="163">
        <f t="shared" si="90"/>
        <v>1.0665681412367351E-3</v>
      </c>
      <c r="CW16" s="163">
        <f t="shared" si="91"/>
        <v>3.1095211887727014E-2</v>
      </c>
      <c r="CX16" s="5">
        <v>7686</v>
      </c>
      <c r="CY16" s="163">
        <f>CX16/$CX$6</f>
        <v>1.9141134190887158E-3</v>
      </c>
      <c r="CZ16" s="163">
        <f t="shared" si="50"/>
        <v>1.0784207679826934</v>
      </c>
      <c r="DA16" s="5">
        <v>3176</v>
      </c>
      <c r="DB16" s="163">
        <f t="shared" si="67"/>
        <v>7.0335137184521668E-4</v>
      </c>
      <c r="DC16" s="163">
        <f t="shared" si="68"/>
        <v>0.7112068965517242</v>
      </c>
      <c r="DD16" s="5">
        <v>10786</v>
      </c>
      <c r="DE16" s="163">
        <f t="shared" si="95"/>
        <v>2.5079702345368383E-3</v>
      </c>
      <c r="DF16" s="163">
        <f t="shared" si="94"/>
        <v>2.0383098591549298</v>
      </c>
      <c r="DG16" s="5">
        <v>8068</v>
      </c>
      <c r="DH16" s="163">
        <f t="shared" si="52"/>
        <v>1.8315558826587435E-3</v>
      </c>
      <c r="DI16" s="163">
        <f t="shared" si="69"/>
        <v>1.1531892180410996</v>
      </c>
      <c r="DJ16" s="5">
        <v>6691</v>
      </c>
      <c r="DK16" s="163">
        <f t="shared" si="53"/>
        <v>1.4838726703742416E-3</v>
      </c>
      <c r="DL16" s="163">
        <f t="shared" si="70"/>
        <v>-0.12945615404631794</v>
      </c>
      <c r="DM16" s="5">
        <v>3397</v>
      </c>
      <c r="DN16" s="163">
        <f t="shared" si="71"/>
        <v>6.3866783838369156E-4</v>
      </c>
      <c r="DO16" s="163">
        <f t="shared" si="54"/>
        <v>6.9584382871536565E-2</v>
      </c>
      <c r="DP16" s="5">
        <v>8890</v>
      </c>
      <c r="DQ16" s="163">
        <f t="shared" si="55"/>
        <v>1.7514083667673709E-3</v>
      </c>
      <c r="DR16" s="163">
        <f t="shared" si="56"/>
        <v>-0.17578342295568328</v>
      </c>
      <c r="DS16" s="5">
        <v>9432</v>
      </c>
      <c r="DT16" s="163">
        <f t="shared" si="72"/>
        <v>1.8028511885112965E-3</v>
      </c>
      <c r="DU16" s="163">
        <f t="shared" si="92"/>
        <v>0.16906296479920679</v>
      </c>
      <c r="DV16" s="5">
        <v>8273</v>
      </c>
      <c r="DW16" s="163">
        <f t="shared" si="97"/>
        <v>1.5630830504775877E-3</v>
      </c>
      <c r="DX16" s="163">
        <f t="shared" si="78"/>
        <v>0.23643700493199815</v>
      </c>
      <c r="DY16" s="5">
        <v>5336</v>
      </c>
      <c r="DZ16" s="163">
        <f t="shared" si="57"/>
        <v>9.1000267918704832E-4</v>
      </c>
      <c r="EA16" s="163">
        <f t="shared" si="74"/>
        <v>0.57079776273182214</v>
      </c>
      <c r="EB16" s="5">
        <v>11654</v>
      </c>
      <c r="EC16" s="163">
        <f t="shared" si="75"/>
        <v>2.0918128877500252E-3</v>
      </c>
      <c r="ED16" s="163">
        <f t="shared" si="93"/>
        <v>0.3109111361079866</v>
      </c>
      <c r="EE16" s="5">
        <v>11206</v>
      </c>
      <c r="EF16" s="163">
        <f t="shared" si="58"/>
        <v>1.9278745088917749E-3</v>
      </c>
      <c r="EG16" s="163">
        <f t="shared" si="59"/>
        <v>0.18808312128922822</v>
      </c>
      <c r="EH16" s="5">
        <v>8693</v>
      </c>
      <c r="EI16" s="163">
        <f t="shared" si="60"/>
        <v>1.5319864963840677E-3</v>
      </c>
      <c r="EJ16" s="163">
        <f t="shared" si="61"/>
        <v>5.0767557113501782E-2</v>
      </c>
      <c r="EK16" s="5">
        <v>6198</v>
      </c>
      <c r="EL16" s="163">
        <f t="shared" si="62"/>
        <v>9.5718873760426682E-4</v>
      </c>
      <c r="EM16" s="163">
        <f t="shared" si="63"/>
        <v>0.16154422788605705</v>
      </c>
      <c r="EN16" s="5">
        <v>15813</v>
      </c>
      <c r="EO16" s="163">
        <f t="shared" si="76"/>
        <v>2.5293005707361219E-3</v>
      </c>
      <c r="EP16" s="163">
        <f t="shared" si="65"/>
        <v>0.35687317659172813</v>
      </c>
    </row>
    <row r="17" spans="1:254" s="152" customFormat="1" ht="16.5" customHeight="1">
      <c r="B17" s="153" t="s">
        <v>177</v>
      </c>
      <c r="C17" s="159" t="s">
        <v>178</v>
      </c>
      <c r="D17" s="160">
        <f>SUM(D18:D26)</f>
        <v>207148</v>
      </c>
      <c r="E17" s="156">
        <f t="shared" si="0"/>
        <v>0.30803317838586974</v>
      </c>
      <c r="F17" s="160">
        <f>SUM(F18:F26)</f>
        <v>218345</v>
      </c>
      <c r="G17" s="156">
        <f t="shared" si="1"/>
        <v>0.31064600483159144</v>
      </c>
      <c r="H17" s="160">
        <f>SUM(H18:H26)</f>
        <v>223323</v>
      </c>
      <c r="I17" s="156">
        <f t="shared" si="2"/>
        <v>0.25556304478930525</v>
      </c>
      <c r="J17" s="160">
        <f>SUM(J18:J26)</f>
        <v>255673</v>
      </c>
      <c r="K17" s="156">
        <f t="shared" si="3"/>
        <v>0.23955479516229983</v>
      </c>
      <c r="L17" s="160">
        <f>SUM(L18:L26)</f>
        <v>256478</v>
      </c>
      <c r="M17" s="156">
        <f t="shared" si="4"/>
        <v>0.27779637133242135</v>
      </c>
      <c r="N17" s="156">
        <f t="shared" si="5"/>
        <v>0.23813891517176122</v>
      </c>
      <c r="O17" s="160">
        <f>SUM(O18:O26)</f>
        <v>285899</v>
      </c>
      <c r="P17" s="156">
        <f t="shared" si="6"/>
        <v>0.26998653367808123</v>
      </c>
      <c r="Q17" s="156">
        <f t="shared" si="96"/>
        <v>0.30939110123886504</v>
      </c>
      <c r="R17" s="160">
        <f>SUM(R18:R26)</f>
        <v>299841</v>
      </c>
      <c r="S17" s="156">
        <f t="shared" si="8"/>
        <v>0.26903247687785548</v>
      </c>
      <c r="T17" s="156">
        <f t="shared" si="9"/>
        <v>0.34263376365175113</v>
      </c>
      <c r="U17" s="160">
        <f>SUM(U18:U26)</f>
        <v>352986</v>
      </c>
      <c r="V17" s="156">
        <f t="shared" si="10"/>
        <v>0.24751458851346519</v>
      </c>
      <c r="W17" s="156">
        <f t="shared" si="11"/>
        <v>0.38061508254684684</v>
      </c>
      <c r="X17" s="160">
        <f>SUM(X18:X26)</f>
        <v>349380</v>
      </c>
      <c r="Y17" s="156">
        <f t="shared" si="12"/>
        <v>0.27566693677366005</v>
      </c>
      <c r="Z17" s="156">
        <f t="shared" si="13"/>
        <v>0.36222210092093676</v>
      </c>
      <c r="AA17" s="160">
        <f>SUM(AA18:AA26)</f>
        <v>371177</v>
      </c>
      <c r="AB17" s="156">
        <f t="shared" si="14"/>
        <v>0.28121962325448546</v>
      </c>
      <c r="AC17" s="156">
        <f t="shared" si="15"/>
        <v>0.29828016187534767</v>
      </c>
      <c r="AD17" s="160">
        <f>SUM(AD18:AD26)</f>
        <v>367021</v>
      </c>
      <c r="AE17" s="156">
        <f t="shared" si="16"/>
        <v>0.27057087187396101</v>
      </c>
      <c r="AF17" s="156">
        <f t="shared" si="17"/>
        <v>0.22405208093622964</v>
      </c>
      <c r="AG17" s="160">
        <f>SUM(AG18:AG26)</f>
        <v>420652</v>
      </c>
      <c r="AH17" s="156">
        <f t="shared" si="18"/>
        <v>0.26154159899922652</v>
      </c>
      <c r="AI17" s="156">
        <f t="shared" si="19"/>
        <v>0.19169598794286458</v>
      </c>
      <c r="AJ17" s="160">
        <f>SUM(AJ18:AJ26)</f>
        <v>416078</v>
      </c>
      <c r="AK17" s="156">
        <f t="shared" si="20"/>
        <v>0.28537272567653577</v>
      </c>
      <c r="AL17" s="156">
        <f t="shared" si="21"/>
        <v>0.19090388688533966</v>
      </c>
      <c r="AM17" s="160">
        <f>SUM(AM18:AM26)</f>
        <v>433774</v>
      </c>
      <c r="AN17" s="156">
        <f t="shared" si="22"/>
        <v>0.28804431553168547</v>
      </c>
      <c r="AO17" s="156">
        <f t="shared" si="23"/>
        <v>0.16864460890626298</v>
      </c>
      <c r="AP17" s="160">
        <f>SUM(AP18:AP26)</f>
        <v>452025</v>
      </c>
      <c r="AQ17" s="156">
        <f t="shared" si="24"/>
        <v>0.31495522587729691</v>
      </c>
      <c r="AR17" s="156">
        <f t="shared" si="25"/>
        <v>0.2316052759923819</v>
      </c>
      <c r="AS17" s="160">
        <f>SUM(AS18:AS26)</f>
        <v>494995</v>
      </c>
      <c r="AT17" s="156">
        <f t="shared" si="26"/>
        <v>0.30435851951142279</v>
      </c>
      <c r="AU17" s="156">
        <f t="shared" si="27"/>
        <v>0.17673278624611322</v>
      </c>
      <c r="AV17" s="160">
        <f>SUM(AV18:AV26)</f>
        <v>477401</v>
      </c>
      <c r="AW17" s="156">
        <f t="shared" si="28"/>
        <v>0.3287464553438747</v>
      </c>
      <c r="AX17" s="156">
        <f t="shared" si="29"/>
        <v>0.14738342330043896</v>
      </c>
      <c r="AY17" s="160">
        <f>SUM(AY18:AY26)</f>
        <v>482855</v>
      </c>
      <c r="AZ17" s="156">
        <f t="shared" si="30"/>
        <v>0.30438208586404597</v>
      </c>
      <c r="BA17" s="156">
        <f t="shared" si="31"/>
        <v>0.11314878254574956</v>
      </c>
      <c r="BB17" s="160">
        <f>SUM(BB18:BB26)</f>
        <v>477316</v>
      </c>
      <c r="BC17" s="156">
        <f t="shared" si="32"/>
        <v>0.29286963351106582</v>
      </c>
      <c r="BD17" s="156">
        <f t="shared" si="33"/>
        <v>5.5950445218737821E-2</v>
      </c>
      <c r="BE17" s="160">
        <f>SUM(BE18:BE26)</f>
        <v>492892</v>
      </c>
      <c r="BF17" s="156">
        <f t="shared" si="34"/>
        <v>0.25655463755148483</v>
      </c>
      <c r="BG17" s="156">
        <f t="shared" si="35"/>
        <v>-4.2485277629067397E-3</v>
      </c>
      <c r="BH17" s="160">
        <f>SUM(BH18:BH26)</f>
        <v>484157</v>
      </c>
      <c r="BI17" s="156">
        <f>BH17/$BH$6</f>
        <v>0.26425447094743804</v>
      </c>
      <c r="BJ17" s="156">
        <f>(BH17/AV17)-1</f>
        <v>1.4151625153696834E-2</v>
      </c>
      <c r="BK17" s="160">
        <f>SUM(BK18:BK26)</f>
        <v>492641</v>
      </c>
      <c r="BL17" s="156">
        <f>BK17/$BK$6</f>
        <v>0.26317979785028955</v>
      </c>
      <c r="BM17" s="156">
        <f>(BK17/AY17)-1</f>
        <v>2.0266953847428271E-2</v>
      </c>
      <c r="BN17" s="160">
        <f>SUM(BN18:BN26)</f>
        <v>500973</v>
      </c>
      <c r="BO17" s="156">
        <f t="shared" si="36"/>
        <v>0.2629003936896307</v>
      </c>
      <c r="BP17" s="156">
        <f t="shared" si="37"/>
        <v>4.9562553947489763E-2</v>
      </c>
      <c r="BQ17" s="160">
        <f>SUM(BQ18:BQ26)</f>
        <v>583094</v>
      </c>
      <c r="BR17" s="156">
        <f t="shared" si="38"/>
        <v>0.23741467377031492</v>
      </c>
      <c r="BS17" s="156">
        <f t="shared" si="39"/>
        <v>0.18300560771933805</v>
      </c>
      <c r="BT17" s="160">
        <f>SUM(BT18:BT26)</f>
        <v>569482</v>
      </c>
      <c r="BU17" s="156">
        <f t="shared" si="40"/>
        <v>0.2574419810504055</v>
      </c>
      <c r="BV17" s="156">
        <f t="shared" si="41"/>
        <v>0.17623415544957521</v>
      </c>
      <c r="BW17" s="157">
        <f>SUM(BW18:BW26)</f>
        <v>787063</v>
      </c>
      <c r="BX17" s="156">
        <f t="shared" si="42"/>
        <v>0.35311612373239437</v>
      </c>
      <c r="BY17" s="156">
        <f t="shared" si="43"/>
        <v>0.59764006649872825</v>
      </c>
      <c r="BZ17" s="160">
        <f>SUM(BZ18:BZ26)</f>
        <v>823269</v>
      </c>
      <c r="CA17" s="156">
        <f>BZ17/$BZ$6</f>
        <v>0.30932147349721889</v>
      </c>
      <c r="CB17" s="156">
        <f t="shared" si="44"/>
        <v>0.64334006024276746</v>
      </c>
      <c r="CC17" s="160">
        <f>SUM(CC18:CC26)</f>
        <v>947949</v>
      </c>
      <c r="CD17" s="156">
        <f t="shared" ref="CD17:CD22" si="98">CC17/$CC$6</f>
        <v>0.31773009186513573</v>
      </c>
      <c r="CE17" s="156">
        <f t="shared" si="45"/>
        <v>0.62572243926365223</v>
      </c>
      <c r="CF17" s="160">
        <f>SUM(CF18:CF26)</f>
        <v>982718</v>
      </c>
      <c r="CG17" s="156">
        <f>CF17/$CF$6</f>
        <v>0.34366693279645755</v>
      </c>
      <c r="CH17" s="156">
        <f t="shared" si="46"/>
        <v>0.72563487520237691</v>
      </c>
      <c r="CI17" s="157">
        <f>SUM(CI18:CI26)</f>
        <v>1044887</v>
      </c>
      <c r="CJ17" s="156">
        <f>CI17/$CI$6</f>
        <v>0.35910113965939783</v>
      </c>
      <c r="CK17" s="156">
        <f t="shared" si="47"/>
        <v>0.32757733497826735</v>
      </c>
      <c r="CL17" s="157">
        <f>SUM(CL18:CL26)</f>
        <v>1133732</v>
      </c>
      <c r="CM17" s="156">
        <f>CL17/$CL$6</f>
        <v>0.34126197445950318</v>
      </c>
      <c r="CN17" s="156">
        <f t="shared" si="48"/>
        <v>0.37711003329409953</v>
      </c>
      <c r="CO17" s="157">
        <f>SUM(CO18:CO26)</f>
        <v>1273138</v>
      </c>
      <c r="CP17" s="156">
        <f t="shared" si="66"/>
        <v>0.33769987915209115</v>
      </c>
      <c r="CQ17" s="156">
        <f>(CO17/CC17)-1</f>
        <v>0.34304482625120136</v>
      </c>
      <c r="CR17" s="157">
        <f>SUM(CR18:CR26)</f>
        <v>1263843</v>
      </c>
      <c r="CS17" s="156">
        <f t="shared" si="77"/>
        <v>0.36259739201561197</v>
      </c>
      <c r="CT17" s="156">
        <f t="shared" si="89"/>
        <v>0.2860688417226509</v>
      </c>
      <c r="CU17" s="157">
        <f>SUM(CU18:CU26)</f>
        <v>1271273</v>
      </c>
      <c r="CV17" s="156">
        <f>CU17/$CU$6</f>
        <v>0.36186263160246812</v>
      </c>
      <c r="CW17" s="156">
        <f t="shared" si="91"/>
        <v>0.216660748961371</v>
      </c>
      <c r="CX17" s="157">
        <f>SUM(CX18:CX26)</f>
        <v>1358172</v>
      </c>
      <c r="CY17" s="156">
        <f t="shared" ref="CY17:CY26" si="99">CX17/$CX$6</f>
        <v>0.33823773752674463</v>
      </c>
      <c r="CZ17" s="156">
        <f t="shared" si="50"/>
        <v>0.1979656567866126</v>
      </c>
      <c r="DA17" s="157">
        <f>SUM(DA18:DA26)</f>
        <v>1514262</v>
      </c>
      <c r="DB17" s="156">
        <f t="shared" si="67"/>
        <v>0.33534579818421961</v>
      </c>
      <c r="DC17" s="156">
        <f t="shared" si="68"/>
        <v>0.18939345145616571</v>
      </c>
      <c r="DD17" s="157">
        <f>SUM(DD18:DD26)</f>
        <v>1543581</v>
      </c>
      <c r="DE17" s="156">
        <f t="shared" si="95"/>
        <v>0.35891481574231476</v>
      </c>
      <c r="DF17" s="156">
        <f t="shared" si="94"/>
        <v>0.22133920115077577</v>
      </c>
      <c r="DG17" s="157">
        <f>SUM(DG18:DG26)</f>
        <v>1627080</v>
      </c>
      <c r="DH17" s="156">
        <f t="shared" si="52"/>
        <v>0.36937133683148099</v>
      </c>
      <c r="DI17" s="156">
        <f t="shared" si="69"/>
        <v>0.2798824485378042</v>
      </c>
      <c r="DJ17" s="157">
        <f>SUM(DJ18:DJ26)</f>
        <v>1701025</v>
      </c>
      <c r="DK17" s="156">
        <f t="shared" si="53"/>
        <v>0.37723875491306891</v>
      </c>
      <c r="DL17" s="156">
        <f t="shared" si="70"/>
        <v>0.25243709927755842</v>
      </c>
      <c r="DM17" s="157">
        <f>SUM(DM18:DM26)</f>
        <v>1822395</v>
      </c>
      <c r="DN17" s="156">
        <f t="shared" si="71"/>
        <v>0.34262734039777676</v>
      </c>
      <c r="DO17" s="156">
        <f t="shared" si="54"/>
        <v>0.20348724329079126</v>
      </c>
      <c r="DP17" s="157">
        <f>SUM(DP18:DP26)</f>
        <v>1801845</v>
      </c>
      <c r="DQ17" s="156">
        <f t="shared" si="55"/>
        <v>0.35497934855095092</v>
      </c>
      <c r="DR17" s="156">
        <f t="shared" si="56"/>
        <v>0.16731483479001108</v>
      </c>
      <c r="DS17" s="157">
        <f>SUM(DS18:DS26)</f>
        <v>1916830</v>
      </c>
      <c r="DT17" s="156">
        <f t="shared" si="72"/>
        <v>0.36638668826061366</v>
      </c>
      <c r="DU17" s="156">
        <f t="shared" si="92"/>
        <v>0.17807975022740119</v>
      </c>
      <c r="DV17" s="157">
        <f>SUM(DV18:DV26)</f>
        <v>1988654</v>
      </c>
      <c r="DW17" s="156">
        <f>DV17/DV$6</f>
        <v>0.37573206341888754</v>
      </c>
      <c r="DX17" s="156">
        <f t="shared" si="78"/>
        <v>0.16909157713731426</v>
      </c>
      <c r="DY17" s="157">
        <f>SUM(DY18:DY26)</f>
        <v>2142508</v>
      </c>
      <c r="DZ17" s="156">
        <f>DY17/DY$6</f>
        <v>0.36538381187775198</v>
      </c>
      <c r="EA17" s="156">
        <f t="shared" si="74"/>
        <v>0.17565511318896299</v>
      </c>
      <c r="EB17" s="157">
        <f>SUM(EB18:EB26)</f>
        <v>2185848</v>
      </c>
      <c r="EC17" s="156">
        <f t="shared" si="75"/>
        <v>0.39234468998306304</v>
      </c>
      <c r="ED17" s="156">
        <f t="shared" si="93"/>
        <v>0.21311655553058118</v>
      </c>
      <c r="EE17" s="157">
        <f>SUM(EE18:EE26)</f>
        <v>2300211</v>
      </c>
      <c r="EF17" s="156">
        <f t="shared" si="58"/>
        <v>0.39572712403823473</v>
      </c>
      <c r="EG17" s="156">
        <f t="shared" si="59"/>
        <v>0.20000782542009454</v>
      </c>
      <c r="EH17" s="157">
        <f>SUM(EH18:EH26)</f>
        <v>2317423</v>
      </c>
      <c r="EI17" s="156">
        <f t="shared" si="60"/>
        <v>0.40840454876450655</v>
      </c>
      <c r="EJ17" s="156">
        <f t="shared" si="61"/>
        <v>0.16532237382671888</v>
      </c>
      <c r="EK17" s="157">
        <f>SUM(EK18:EK26)</f>
        <v>2389735</v>
      </c>
      <c r="EL17" s="156">
        <f t="shared" si="62"/>
        <v>0.36905895899624597</v>
      </c>
      <c r="EM17" s="156">
        <f t="shared" si="63"/>
        <v>0.11539140110562007</v>
      </c>
      <c r="EN17" s="157">
        <f>SUM(EN18:EN26)</f>
        <v>2360997</v>
      </c>
      <c r="EO17" s="156">
        <f t="shared" si="76"/>
        <v>0.37764314548828631</v>
      </c>
      <c r="EP17" s="156">
        <f t="shared" si="65"/>
        <v>8.0128627425145815E-2</v>
      </c>
    </row>
    <row r="18" spans="1:254" s="149" customFormat="1" ht="16.5" customHeight="1">
      <c r="B18" s="161" t="s">
        <v>34</v>
      </c>
      <c r="C18" s="162" t="s">
        <v>35</v>
      </c>
      <c r="D18" s="4">
        <v>4510</v>
      </c>
      <c r="E18" s="163">
        <f t="shared" si="0"/>
        <v>6.7064593166251789E-3</v>
      </c>
      <c r="F18" s="164">
        <v>4498</v>
      </c>
      <c r="G18" s="163">
        <f t="shared" si="1"/>
        <v>6.3994400134305719E-3</v>
      </c>
      <c r="H18" s="4">
        <v>4185</v>
      </c>
      <c r="I18" s="163">
        <f t="shared" si="2"/>
        <v>4.7891678978127751E-3</v>
      </c>
      <c r="J18" s="4">
        <v>2178</v>
      </c>
      <c r="K18" s="163">
        <f t="shared" si="3"/>
        <v>2.0406939483773767E-3</v>
      </c>
      <c r="L18" s="164">
        <v>2176</v>
      </c>
      <c r="M18" s="163">
        <f t="shared" si="4"/>
        <v>2.3568684410333394E-3</v>
      </c>
      <c r="N18" s="163">
        <f t="shared" si="5"/>
        <v>-0.51751662971175172</v>
      </c>
      <c r="O18" s="164">
        <v>2106</v>
      </c>
      <c r="P18" s="163">
        <f t="shared" si="6"/>
        <v>1.9887849902449437E-3</v>
      </c>
      <c r="Q18" s="163">
        <f t="shared" si="96"/>
        <v>-0.53179190751445082</v>
      </c>
      <c r="R18" s="164">
        <v>2374</v>
      </c>
      <c r="S18" s="163">
        <f t="shared" si="8"/>
        <v>2.1300726055076824E-3</v>
      </c>
      <c r="T18" s="163">
        <f t="shared" si="9"/>
        <v>-0.43273596176821982</v>
      </c>
      <c r="U18" s="164">
        <v>2276</v>
      </c>
      <c r="V18" s="163">
        <f t="shared" si="10"/>
        <v>1.5959363925386468E-3</v>
      </c>
      <c r="W18" s="163">
        <f t="shared" si="11"/>
        <v>4.4995408631772316E-2</v>
      </c>
      <c r="X18" s="164">
        <v>2232</v>
      </c>
      <c r="Y18" s="163">
        <f t="shared" si="12"/>
        <v>1.7610870767611462E-3</v>
      </c>
      <c r="Z18" s="163">
        <f t="shared" si="13"/>
        <v>2.5735294117646967E-2</v>
      </c>
      <c r="AA18" s="164">
        <v>2182</v>
      </c>
      <c r="AB18" s="163">
        <f t="shared" si="14"/>
        <v>1.6531768346133709E-3</v>
      </c>
      <c r="AC18" s="163">
        <f t="shared" si="15"/>
        <v>3.6087369420702675E-2</v>
      </c>
      <c r="AD18" s="164">
        <v>2417</v>
      </c>
      <c r="AE18" s="163">
        <f t="shared" si="16"/>
        <v>1.7818320949465119E-3</v>
      </c>
      <c r="AF18" s="163">
        <f t="shared" si="17"/>
        <v>1.8112889637742269E-2</v>
      </c>
      <c r="AG18" s="164">
        <v>8104</v>
      </c>
      <c r="AH18" s="163">
        <f t="shared" si="18"/>
        <v>5.0386854651582116E-3</v>
      </c>
      <c r="AI18" s="163">
        <f t="shared" si="19"/>
        <v>2.5606326889279436</v>
      </c>
      <c r="AJ18" s="164">
        <v>10468</v>
      </c>
      <c r="AK18" s="163">
        <f t="shared" si="20"/>
        <v>7.1796194280446856E-3</v>
      </c>
      <c r="AL18" s="163">
        <f t="shared" si="21"/>
        <v>3.6899641577060933</v>
      </c>
      <c r="AM18" s="164">
        <v>11173</v>
      </c>
      <c r="AN18" s="163">
        <f t="shared" si="22"/>
        <v>7.4193454135921509E-3</v>
      </c>
      <c r="AO18" s="163">
        <f t="shared" si="23"/>
        <v>4.120531622364803</v>
      </c>
      <c r="AP18" s="164">
        <v>12141</v>
      </c>
      <c r="AQ18" s="163">
        <f t="shared" si="24"/>
        <v>8.4594245835435244E-3</v>
      </c>
      <c r="AR18" s="163">
        <f t="shared" si="25"/>
        <v>4.0231692180388912</v>
      </c>
      <c r="AS18" s="164">
        <v>12290</v>
      </c>
      <c r="AT18" s="163">
        <f t="shared" si="26"/>
        <v>7.5567757346950695E-3</v>
      </c>
      <c r="AU18" s="163">
        <f t="shared" si="27"/>
        <v>0.51653504442250742</v>
      </c>
      <c r="AV18" s="164">
        <v>12263</v>
      </c>
      <c r="AW18" s="163">
        <f t="shared" si="28"/>
        <v>8.4445105516786426E-3</v>
      </c>
      <c r="AX18" s="163">
        <f t="shared" si="29"/>
        <v>0.17147497134123046</v>
      </c>
      <c r="AY18" s="164">
        <v>12790</v>
      </c>
      <c r="AZ18" s="163">
        <f t="shared" si="30"/>
        <v>8.0625589011217615E-3</v>
      </c>
      <c r="BA18" s="163">
        <f t="shared" si="31"/>
        <v>0.14472388794415103</v>
      </c>
      <c r="BB18" s="164">
        <f>34900-22074</f>
        <v>12826</v>
      </c>
      <c r="BC18" s="163">
        <f t="shared" si="32"/>
        <v>7.8697255474631696E-3</v>
      </c>
      <c r="BD18" s="163">
        <f t="shared" si="33"/>
        <v>5.642039370727292E-2</v>
      </c>
      <c r="BE18" s="164">
        <v>9443</v>
      </c>
      <c r="BF18" s="163">
        <f t="shared" si="34"/>
        <v>4.9151648685689178E-3</v>
      </c>
      <c r="BG18" s="163">
        <f t="shared" si="35"/>
        <v>-0.23165174938974775</v>
      </c>
      <c r="BH18" s="164">
        <v>9281</v>
      </c>
      <c r="BI18" s="163">
        <f>BH18/$BH$6</f>
        <v>5.0656000943148042E-3</v>
      </c>
      <c r="BJ18" s="163">
        <f>(BH18/AV18)-1</f>
        <v>-0.24317051292505909</v>
      </c>
      <c r="BK18" s="164">
        <v>9332</v>
      </c>
      <c r="BL18" s="163">
        <f>BK18/$BK$6</f>
        <v>4.9853623095497575E-3</v>
      </c>
      <c r="BM18" s="163">
        <f>(BK18/AY18)-1</f>
        <v>-0.27036747458952304</v>
      </c>
      <c r="BN18" s="164">
        <v>9486</v>
      </c>
      <c r="BO18" s="163">
        <f t="shared" si="36"/>
        <v>4.9780589663311926E-3</v>
      </c>
      <c r="BP18" s="163">
        <f t="shared" si="37"/>
        <v>-0.26040854514267897</v>
      </c>
      <c r="BQ18" s="164">
        <v>9515</v>
      </c>
      <c r="BR18" s="163">
        <f t="shared" si="38"/>
        <v>3.8741620063395378E-3</v>
      </c>
      <c r="BS18" s="163">
        <f t="shared" si="39"/>
        <v>7.6246955416710005E-3</v>
      </c>
      <c r="BT18" s="164">
        <v>9480</v>
      </c>
      <c r="BU18" s="163">
        <f t="shared" si="40"/>
        <v>4.2855612299560726E-3</v>
      </c>
      <c r="BV18" s="163">
        <f t="shared" si="41"/>
        <v>2.1441654994073911E-2</v>
      </c>
      <c r="BW18" s="166">
        <v>10089</v>
      </c>
      <c r="BX18" s="163">
        <f t="shared" si="42"/>
        <v>4.5264338081400434E-3</v>
      </c>
      <c r="BY18" s="163">
        <f t="shared" si="43"/>
        <v>8.1118731247320941E-2</v>
      </c>
      <c r="BZ18" s="164">
        <v>26654</v>
      </c>
      <c r="CA18" s="163">
        <f>BZ18/$BZ$6</f>
        <v>1.0014532983259265E-2</v>
      </c>
      <c r="CB18" s="163">
        <f t="shared" si="44"/>
        <v>1.8098250052709255</v>
      </c>
      <c r="CC18" s="164">
        <v>6189</v>
      </c>
      <c r="CD18" s="163">
        <f t="shared" si="98"/>
        <v>2.0744064697081014E-3</v>
      </c>
      <c r="CE18" s="163">
        <f t="shared" si="45"/>
        <v>-0.34955333683657386</v>
      </c>
      <c r="CF18" s="164">
        <f>26486-19888</f>
        <v>6598</v>
      </c>
      <c r="CG18" s="187">
        <f>CF18/$CF$6</f>
        <v>2.3073907495243062E-3</v>
      </c>
      <c r="CH18" s="163">
        <f t="shared" si="46"/>
        <v>-0.30400843881856543</v>
      </c>
      <c r="CI18" s="164">
        <v>6653</v>
      </c>
      <c r="CJ18" s="187">
        <f>CI18/$CI$6</f>
        <v>2.2864672277040231E-3</v>
      </c>
      <c r="CK18" s="163">
        <f t="shared" si="47"/>
        <v>-0.34056893646545738</v>
      </c>
      <c r="CL18" s="164">
        <v>6844</v>
      </c>
      <c r="CM18" s="163">
        <f>CL18/$CL$6</f>
        <v>2.0600961719355543E-3</v>
      </c>
      <c r="CN18" s="163">
        <f t="shared" si="48"/>
        <v>-0.74322803331582499</v>
      </c>
      <c r="CO18" s="164">
        <v>7021</v>
      </c>
      <c r="CP18" s="163">
        <f t="shared" si="66"/>
        <v>1.8623203859493881E-3</v>
      </c>
      <c r="CQ18" s="163">
        <f>(CO18/CC18)-1</f>
        <v>0.13443205687510096</v>
      </c>
      <c r="CR18" s="164">
        <v>6919</v>
      </c>
      <c r="CS18" s="163">
        <f t="shared" si="77"/>
        <v>1.9850656729957909E-3</v>
      </c>
      <c r="CT18" s="163">
        <f t="shared" si="89"/>
        <v>4.8651106395877441E-2</v>
      </c>
      <c r="CU18" s="164">
        <v>7125</v>
      </c>
      <c r="CV18" s="163">
        <f>CU18/$CU$6</f>
        <v>2.0281019499097247E-3</v>
      </c>
      <c r="CW18" s="163">
        <f t="shared" si="91"/>
        <v>7.0945438148203754E-2</v>
      </c>
      <c r="CX18" s="164">
        <v>7111</v>
      </c>
      <c r="CY18" s="163">
        <f t="shared" si="99"/>
        <v>1.7709160191438794E-3</v>
      </c>
      <c r="CZ18" s="163">
        <f t="shared" si="50"/>
        <v>3.9012273524254848E-2</v>
      </c>
      <c r="DA18" s="164">
        <v>6893</v>
      </c>
      <c r="DB18" s="163">
        <f t="shared" si="67"/>
        <v>1.526511651803866E-3</v>
      </c>
      <c r="DC18" s="163">
        <f t="shared" si="68"/>
        <v>-1.8231021222048116E-2</v>
      </c>
      <c r="DD18" s="164">
        <v>6941</v>
      </c>
      <c r="DE18" s="163">
        <f t="shared" si="95"/>
        <v>1.6139274427888182E-3</v>
      </c>
      <c r="DF18" s="163">
        <f t="shared" si="94"/>
        <v>3.1796502384737746E-3</v>
      </c>
      <c r="DG18" s="164">
        <v>7072</v>
      </c>
      <c r="DH18" s="163">
        <f t="shared" si="52"/>
        <v>1.605449083064283E-3</v>
      </c>
      <c r="DI18" s="163">
        <f t="shared" si="69"/>
        <v>-7.4385964912280222E-3</v>
      </c>
      <c r="DJ18" s="164">
        <v>6194</v>
      </c>
      <c r="DK18" s="163">
        <f t="shared" si="53"/>
        <v>1.3736522672691753E-3</v>
      </c>
      <c r="DL18" s="163">
        <f t="shared" si="70"/>
        <v>-0.12895513992406127</v>
      </c>
      <c r="DM18" s="164">
        <v>6833</v>
      </c>
      <c r="DN18" s="163">
        <f t="shared" si="71"/>
        <v>1.2846680422948968E-3</v>
      </c>
      <c r="DO18" s="163">
        <f t="shared" si="54"/>
        <v>-8.704482808646441E-3</v>
      </c>
      <c r="DP18" s="164">
        <v>5267</v>
      </c>
      <c r="DQ18" s="163">
        <f t="shared" si="55"/>
        <v>1.0376454294447404E-3</v>
      </c>
      <c r="DR18" s="163">
        <f t="shared" si="56"/>
        <v>-0.24117562310906204</v>
      </c>
      <c r="DS18" s="164">
        <v>8151</v>
      </c>
      <c r="DT18" s="163">
        <f t="shared" si="72"/>
        <v>1.557998307628878E-3</v>
      </c>
      <c r="DU18" s="163">
        <f>(DS18/DG18)-1</f>
        <v>0.15257352941176472</v>
      </c>
      <c r="DV18" s="164">
        <v>10844</v>
      </c>
      <c r="DW18" s="163">
        <f t="shared" si="97"/>
        <v>2.0488423303975534E-3</v>
      </c>
      <c r="DX18" s="163">
        <f t="shared" si="78"/>
        <v>0.75072650952534703</v>
      </c>
      <c r="DY18" s="164">
        <v>10825</v>
      </c>
      <c r="DZ18" s="163">
        <f t="shared" ref="DZ18:DZ28" si="100">DY18/DY$6</f>
        <v>1.8460980139055093E-3</v>
      </c>
      <c r="EA18" s="163">
        <f t="shared" si="74"/>
        <v>0.58422362066442268</v>
      </c>
      <c r="EB18" s="164">
        <v>10799</v>
      </c>
      <c r="EC18" s="163">
        <f t="shared" si="75"/>
        <v>1.9383462652147348E-3</v>
      </c>
      <c r="ED18" s="163">
        <f t="shared" si="93"/>
        <v>1.0503132713119423</v>
      </c>
      <c r="EE18" s="164">
        <v>10481</v>
      </c>
      <c r="EF18" s="163">
        <f t="shared" si="58"/>
        <v>1.8031458796800546E-3</v>
      </c>
      <c r="EG18" s="163">
        <f t="shared" si="59"/>
        <v>0.28585449638081206</v>
      </c>
      <c r="EH18" s="164">
        <v>10293</v>
      </c>
      <c r="EI18" s="163">
        <f t="shared" si="60"/>
        <v>1.8139580130313137E-3</v>
      </c>
      <c r="EJ18" s="163">
        <f t="shared" si="61"/>
        <v>-5.0811508668388017E-2</v>
      </c>
      <c r="EK18" s="164">
        <v>10444</v>
      </c>
      <c r="EL18" s="163">
        <f t="shared" si="62"/>
        <v>1.6129201638494617E-3</v>
      </c>
      <c r="EM18" s="163">
        <f t="shared" si="63"/>
        <v>-3.5196304849884563E-2</v>
      </c>
      <c r="EN18" s="164">
        <v>10524</v>
      </c>
      <c r="EO18" s="163">
        <f t="shared" si="76"/>
        <v>1.68332126771814E-3</v>
      </c>
      <c r="EP18" s="163">
        <f t="shared" si="65"/>
        <v>-2.5465320863042873E-2</v>
      </c>
    </row>
    <row r="19" spans="1:254" s="149" customFormat="1" ht="16.5" customHeight="1">
      <c r="B19" s="161" t="s">
        <v>28</v>
      </c>
      <c r="C19" s="162" t="s">
        <v>29</v>
      </c>
      <c r="D19" s="4">
        <v>5072</v>
      </c>
      <c r="E19" s="163">
        <f t="shared" si="0"/>
        <v>7.5421644465460992E-3</v>
      </c>
      <c r="F19" s="164">
        <v>4469</v>
      </c>
      <c r="G19" s="163">
        <f t="shared" si="1"/>
        <v>6.3581808403782181E-3</v>
      </c>
      <c r="H19" s="4">
        <v>9070</v>
      </c>
      <c r="I19" s="163">
        <f t="shared" si="2"/>
        <v>1.0379391357983721E-2</v>
      </c>
      <c r="J19" s="4">
        <v>10176</v>
      </c>
      <c r="K19" s="163">
        <f t="shared" si="3"/>
        <v>9.5344819185896167E-3</v>
      </c>
      <c r="L19" s="164">
        <v>10495</v>
      </c>
      <c r="M19" s="163">
        <f t="shared" si="4"/>
        <v>1.1367341125296368E-2</v>
      </c>
      <c r="N19" s="163">
        <f t="shared" si="5"/>
        <v>1.0692034700315456</v>
      </c>
      <c r="O19" s="164">
        <v>11791</v>
      </c>
      <c r="P19" s="163">
        <f t="shared" si="6"/>
        <v>1.113474065526027E-2</v>
      </c>
      <c r="Q19" s="163">
        <f t="shared" si="96"/>
        <v>1.6383978518684268</v>
      </c>
      <c r="R19" s="164">
        <v>12231</v>
      </c>
      <c r="S19" s="163">
        <f t="shared" si="8"/>
        <v>1.0974270445646361E-2</v>
      </c>
      <c r="T19" s="163">
        <f t="shared" si="9"/>
        <v>0.34851157662624033</v>
      </c>
      <c r="U19" s="164">
        <v>13453</v>
      </c>
      <c r="V19" s="163">
        <f t="shared" si="10"/>
        <v>9.4332742921012375E-3</v>
      </c>
      <c r="W19" s="163">
        <f t="shared" si="11"/>
        <v>0.32203223270440251</v>
      </c>
      <c r="X19" s="164">
        <v>13965</v>
      </c>
      <c r="Y19" s="163">
        <f t="shared" si="12"/>
        <v>1.1018629492369807E-2</v>
      </c>
      <c r="Z19" s="163">
        <f t="shared" si="13"/>
        <v>0.33063363506431642</v>
      </c>
      <c r="AA19" s="164">
        <v>14676</v>
      </c>
      <c r="AB19" s="163">
        <f t="shared" si="14"/>
        <v>1.1119167380745112E-2</v>
      </c>
      <c r="AC19" s="163">
        <f t="shared" si="15"/>
        <v>0.24467814434738355</v>
      </c>
      <c r="AD19" s="164">
        <v>14253</v>
      </c>
      <c r="AE19" s="163">
        <f t="shared" si="16"/>
        <v>1.0507427740700303E-2</v>
      </c>
      <c r="AF19" s="163">
        <f t="shared" si="17"/>
        <v>0.16531763551631107</v>
      </c>
      <c r="AG19" s="164">
        <v>9325</v>
      </c>
      <c r="AH19" s="163">
        <f t="shared" si="18"/>
        <v>5.7978457505676604E-3</v>
      </c>
      <c r="AI19" s="163">
        <f t="shared" si="19"/>
        <v>-0.30684605664164122</v>
      </c>
      <c r="AJ19" s="164">
        <v>9996</v>
      </c>
      <c r="AK19" s="163">
        <f t="shared" si="20"/>
        <v>6.855891842064833E-3</v>
      </c>
      <c r="AL19" s="163">
        <f t="shared" si="21"/>
        <v>-0.28421052631578947</v>
      </c>
      <c r="AM19" s="164">
        <v>10655</v>
      </c>
      <c r="AN19" s="163">
        <f t="shared" si="22"/>
        <v>7.0753714653024576E-3</v>
      </c>
      <c r="AO19" s="163">
        <f t="shared" si="23"/>
        <v>-0.2739847369855547</v>
      </c>
      <c r="AP19" s="164">
        <v>11328</v>
      </c>
      <c r="AQ19" s="163">
        <f t="shared" si="24"/>
        <v>7.8929545904275634E-3</v>
      </c>
      <c r="AR19" s="163">
        <f t="shared" si="25"/>
        <v>-0.20521995369395918</v>
      </c>
      <c r="AS19" s="164">
        <v>13017</v>
      </c>
      <c r="AT19" s="163">
        <f t="shared" si="26"/>
        <v>8.0037876109459501E-3</v>
      </c>
      <c r="AU19" s="163">
        <f t="shared" si="27"/>
        <v>0.39592493297587139</v>
      </c>
      <c r="AV19" s="164">
        <v>12283</v>
      </c>
      <c r="AW19" s="163">
        <f t="shared" si="28"/>
        <v>8.4582828921364074E-3</v>
      </c>
      <c r="AX19" s="163">
        <f t="shared" si="29"/>
        <v>0.22879151660664276</v>
      </c>
      <c r="AY19" s="164">
        <v>12429</v>
      </c>
      <c r="AZ19" s="163">
        <f t="shared" si="30"/>
        <v>7.8349917577828273E-3</v>
      </c>
      <c r="BA19" s="163">
        <f t="shared" si="31"/>
        <v>0.16649460347254808</v>
      </c>
      <c r="BB19" s="164">
        <v>11979</v>
      </c>
      <c r="BC19" s="163">
        <f t="shared" si="32"/>
        <v>7.3500266905552249E-3</v>
      </c>
      <c r="BD19" s="163">
        <f t="shared" si="33"/>
        <v>5.7468220338983134E-2</v>
      </c>
      <c r="BE19" s="164">
        <v>11726</v>
      </c>
      <c r="BF19" s="163">
        <f t="shared" si="34"/>
        <v>6.1034865242866818E-3</v>
      </c>
      <c r="BG19" s="163">
        <f t="shared" si="35"/>
        <v>-9.9177998002611956E-2</v>
      </c>
      <c r="BH19" s="164">
        <v>11042</v>
      </c>
      <c r="BI19" s="163">
        <f t="shared" ref="BI19:BI26" si="101">BH19/$BH$6</f>
        <v>6.0267596424333656E-3</v>
      </c>
      <c r="BJ19" s="163">
        <f t="shared" ref="BJ19:BJ26" si="102">(BH19/AV19)-1</f>
        <v>-0.10103394936090526</v>
      </c>
      <c r="BK19" s="164">
        <v>10764</v>
      </c>
      <c r="BL19" s="163">
        <f t="shared" ref="BL19:BL26" si="103">BK19/$BK$6</f>
        <v>5.7503686133726518E-3</v>
      </c>
      <c r="BM19" s="163">
        <f t="shared" ref="BM19:BM26" si="104">(BK19/AY19)-1</f>
        <v>-0.13396089790007237</v>
      </c>
      <c r="BN19" s="164">
        <v>10252</v>
      </c>
      <c r="BO19" s="163">
        <f t="shared" si="36"/>
        <v>5.3800401141500514E-3</v>
      </c>
      <c r="BP19" s="163">
        <f t="shared" si="37"/>
        <v>-0.14416896235078058</v>
      </c>
      <c r="BQ19" s="164">
        <v>12607</v>
      </c>
      <c r="BR19" s="163">
        <f t="shared" si="38"/>
        <v>5.1331119720360013E-3</v>
      </c>
      <c r="BS19" s="163">
        <f t="shared" si="39"/>
        <v>7.5132184888282438E-2</v>
      </c>
      <c r="BT19" s="164">
        <v>11859</v>
      </c>
      <c r="BU19" s="163">
        <f t="shared" si="40"/>
        <v>5.3610201082330243E-3</v>
      </c>
      <c r="BV19" s="163">
        <f t="shared" si="41"/>
        <v>7.3990219163195148E-2</v>
      </c>
      <c r="BW19" s="166">
        <v>13510</v>
      </c>
      <c r="BX19" s="163">
        <f t="shared" si="42"/>
        <v>6.0612668002747536E-3</v>
      </c>
      <c r="BY19" s="163">
        <f t="shared" si="43"/>
        <v>0.25510962467484211</v>
      </c>
      <c r="BZ19" s="164">
        <v>13081</v>
      </c>
      <c r="CA19" s="163">
        <f t="shared" ref="CA19:CA26" si="105">BZ19/$BZ$6</f>
        <v>4.9148385215732893E-3</v>
      </c>
      <c r="CB19" s="163">
        <f t="shared" si="44"/>
        <v>0.27594615684744439</v>
      </c>
      <c r="CC19" s="164">
        <v>17277</v>
      </c>
      <c r="CD19" s="163">
        <f t="shared" si="98"/>
        <v>5.7908419093790388E-3</v>
      </c>
      <c r="CE19" s="163">
        <f t="shared" si="45"/>
        <v>0.37042912667565631</v>
      </c>
      <c r="CF19" s="164">
        <v>19222</v>
      </c>
      <c r="CG19" s="187">
        <f t="shared" ref="CG19:CG26" si="106">CF19/$CF$6</f>
        <v>6.7221377671046094E-3</v>
      </c>
      <c r="CH19" s="163">
        <f t="shared" si="46"/>
        <v>0.62087865755965943</v>
      </c>
      <c r="CI19" s="164">
        <v>22158</v>
      </c>
      <c r="CJ19" s="187">
        <f t="shared" ref="CJ19:CJ26" si="107">CI19/$CI$6</f>
        <v>7.6151421661604908E-3</v>
      </c>
      <c r="CK19" s="163">
        <f t="shared" si="47"/>
        <v>0.64011843079200603</v>
      </c>
      <c r="CL19" s="164">
        <v>23889</v>
      </c>
      <c r="CM19" s="163">
        <f t="shared" ref="CM19:CM26" si="108">CL19/$CL$6</f>
        <v>7.1907711062782669E-3</v>
      </c>
      <c r="CN19" s="163">
        <f t="shared" si="48"/>
        <v>0.8262365262594602</v>
      </c>
      <c r="CO19" s="164">
        <v>28456</v>
      </c>
      <c r="CP19" s="163">
        <f t="shared" ref="CP19:CP26" si="109">CO19/$CO$6</f>
        <v>7.5479545510006825E-3</v>
      </c>
      <c r="CQ19" s="163">
        <f t="shared" ref="CQ19:CQ26" si="110">(CO19/CC19)-1</f>
        <v>0.64704520460728143</v>
      </c>
      <c r="CR19" s="164">
        <v>26259</v>
      </c>
      <c r="CS19" s="163">
        <f t="shared" si="77"/>
        <v>7.5337244554410281E-3</v>
      </c>
      <c r="CT19" s="163">
        <f t="shared" si="89"/>
        <v>0.36609093746748522</v>
      </c>
      <c r="CU19" s="164">
        <v>26525</v>
      </c>
      <c r="CV19" s="163">
        <f t="shared" ref="CV19:CV26" si="111">CU19/$CU$6</f>
        <v>7.550232171418308E-3</v>
      </c>
      <c r="CW19" s="163">
        <f t="shared" si="91"/>
        <v>0.19708457442007399</v>
      </c>
      <c r="CX19" s="164">
        <v>27495</v>
      </c>
      <c r="CY19" s="163">
        <f t="shared" si="99"/>
        <v>6.8473261069274313E-3</v>
      </c>
      <c r="CZ19" s="163">
        <f t="shared" si="50"/>
        <v>0.15094813512495286</v>
      </c>
      <c r="DA19" s="164">
        <v>31581</v>
      </c>
      <c r="DB19" s="163">
        <f t="shared" si="67"/>
        <v>6.9938726934016962E-3</v>
      </c>
      <c r="DC19" s="163">
        <f t="shared" si="68"/>
        <v>0.10981866741636215</v>
      </c>
      <c r="DD19" s="164">
        <v>30874</v>
      </c>
      <c r="DE19" s="163">
        <f t="shared" si="95"/>
        <v>7.1788497145457387E-3</v>
      </c>
      <c r="DF19" s="163">
        <f t="shared" si="94"/>
        <v>0.17574926691800896</v>
      </c>
      <c r="DG19" s="164">
        <v>35671</v>
      </c>
      <c r="DH19" s="163">
        <f t="shared" si="52"/>
        <v>8.097847036479925E-3</v>
      </c>
      <c r="DI19" s="163">
        <f t="shared" si="69"/>
        <v>0.34480678605089543</v>
      </c>
      <c r="DJ19" s="164">
        <v>37312</v>
      </c>
      <c r="DK19" s="163">
        <f t="shared" si="53"/>
        <v>8.2747357759682706E-3</v>
      </c>
      <c r="DL19" s="163">
        <f t="shared" si="70"/>
        <v>0.35704673577014012</v>
      </c>
      <c r="DM19" s="164">
        <v>39984</v>
      </c>
      <c r="DN19" s="163">
        <f t="shared" si="71"/>
        <v>7.517366750054026E-3</v>
      </c>
      <c r="DO19" s="163">
        <f t="shared" si="54"/>
        <v>0.26607770494917826</v>
      </c>
      <c r="DP19" s="164">
        <v>37601</v>
      </c>
      <c r="DQ19" s="163">
        <f t="shared" si="55"/>
        <v>7.4077284588098891E-3</v>
      </c>
      <c r="DR19" s="163">
        <f t="shared" si="56"/>
        <v>0.21788559953358821</v>
      </c>
      <c r="DS19" s="164">
        <v>42164</v>
      </c>
      <c r="DT19" s="163">
        <f t="shared" si="72"/>
        <v>8.0593105929166985E-3</v>
      </c>
      <c r="DU19" s="163">
        <f t="shared" si="92"/>
        <v>0.18202461383196433</v>
      </c>
      <c r="DV19" s="164">
        <v>48232</v>
      </c>
      <c r="DW19" s="163">
        <f t="shared" si="97"/>
        <v>9.1128516488136121E-3</v>
      </c>
      <c r="DX19" s="163">
        <f t="shared" si="78"/>
        <v>0.2926672384219553</v>
      </c>
      <c r="DY19" s="164">
        <v>59108</v>
      </c>
      <c r="DZ19" s="163">
        <f t="shared" si="100"/>
        <v>1.0080292046736892E-2</v>
      </c>
      <c r="EA19" s="163">
        <f t="shared" si="74"/>
        <v>0.47829131652661072</v>
      </c>
      <c r="EB19" s="164">
        <v>56978</v>
      </c>
      <c r="EC19" s="163">
        <f t="shared" si="75"/>
        <v>1.0227159320252354E-2</v>
      </c>
      <c r="ED19" s="163">
        <f t="shared" si="93"/>
        <v>0.51533203904151481</v>
      </c>
      <c r="EE19" s="164">
        <v>63482</v>
      </c>
      <c r="EF19" s="163">
        <f t="shared" si="58"/>
        <v>1.092141081326679E-2</v>
      </c>
      <c r="EG19" s="163">
        <f t="shared" si="59"/>
        <v>0.50559719191727548</v>
      </c>
      <c r="EH19" s="164">
        <v>64341</v>
      </c>
      <c r="EI19" s="163">
        <f t="shared" si="60"/>
        <v>1.133895584537528E-2</v>
      </c>
      <c r="EJ19" s="163">
        <f t="shared" si="61"/>
        <v>0.33398988223586001</v>
      </c>
      <c r="EK19" s="164">
        <v>66624</v>
      </c>
      <c r="EL19" s="163">
        <f t="shared" si="62"/>
        <v>1.0289083971304723E-2</v>
      </c>
      <c r="EM19" s="163">
        <f t="shared" si="63"/>
        <v>0.12715706841713481</v>
      </c>
      <c r="EN19" s="164">
        <v>64915</v>
      </c>
      <c r="EO19" s="163">
        <f t="shared" si="76"/>
        <v>1.0383200312991548E-2</v>
      </c>
      <c r="EP19" s="163">
        <f t="shared" si="65"/>
        <v>0.13929937870757136</v>
      </c>
    </row>
    <row r="20" spans="1:254" s="149" customFormat="1" ht="16.5" customHeight="1">
      <c r="B20" s="161" t="s">
        <v>382</v>
      </c>
      <c r="C20" s="162" t="s">
        <v>393</v>
      </c>
      <c r="D20" s="4">
        <v>0</v>
      </c>
      <c r="E20" s="163">
        <f t="shared" si="0"/>
        <v>0</v>
      </c>
      <c r="F20" s="164">
        <v>0</v>
      </c>
      <c r="G20" s="163">
        <f t="shared" si="1"/>
        <v>0</v>
      </c>
      <c r="H20" s="4">
        <v>0</v>
      </c>
      <c r="I20" s="163">
        <f t="shared" si="2"/>
        <v>0</v>
      </c>
      <c r="J20" s="4">
        <v>0</v>
      </c>
      <c r="K20" s="163">
        <f t="shared" si="3"/>
        <v>0</v>
      </c>
      <c r="L20" s="164">
        <v>0</v>
      </c>
      <c r="M20" s="163">
        <f>L20/$L$6</f>
        <v>0</v>
      </c>
      <c r="N20" s="163" t="e">
        <f>(L20/D20)-1</f>
        <v>#DIV/0!</v>
      </c>
      <c r="O20" s="164">
        <v>0</v>
      </c>
      <c r="P20" s="163">
        <f>O20/$O$6</f>
        <v>0</v>
      </c>
      <c r="Q20" s="163" t="e">
        <f>(O20/F20)-1</f>
        <v>#DIV/0!</v>
      </c>
      <c r="R20" s="164">
        <v>0</v>
      </c>
      <c r="S20" s="163">
        <f t="shared" si="8"/>
        <v>0</v>
      </c>
      <c r="T20" s="163" t="e">
        <f t="shared" si="9"/>
        <v>#DIV/0!</v>
      </c>
      <c r="U20" s="164">
        <v>0</v>
      </c>
      <c r="V20" s="163">
        <f t="shared" si="10"/>
        <v>0</v>
      </c>
      <c r="W20" s="163" t="e">
        <f t="shared" si="11"/>
        <v>#DIV/0!</v>
      </c>
      <c r="X20" s="164">
        <v>0</v>
      </c>
      <c r="Y20" s="163">
        <f t="shared" si="12"/>
        <v>0</v>
      </c>
      <c r="Z20" s="163" t="e">
        <f t="shared" si="13"/>
        <v>#DIV/0!</v>
      </c>
      <c r="AA20" s="164">
        <v>0</v>
      </c>
      <c r="AB20" s="163">
        <f>AA20/$AA$6</f>
        <v>0</v>
      </c>
      <c r="AC20" s="163" t="e">
        <f>(AA20/O20)-1</f>
        <v>#DIV/0!</v>
      </c>
      <c r="AD20" s="164">
        <v>0</v>
      </c>
      <c r="AE20" s="163">
        <f t="shared" si="16"/>
        <v>0</v>
      </c>
      <c r="AF20" s="163" t="e">
        <f t="shared" si="17"/>
        <v>#DIV/0!</v>
      </c>
      <c r="AG20" s="164">
        <v>0</v>
      </c>
      <c r="AH20" s="163">
        <f>AG20/$AG$6</f>
        <v>0</v>
      </c>
      <c r="AI20" s="163" t="e">
        <f>(AG20/U20)-1</f>
        <v>#DIV/0!</v>
      </c>
      <c r="AJ20" s="164">
        <v>0</v>
      </c>
      <c r="AK20" s="163">
        <f>AJ20/$AJ$6</f>
        <v>0</v>
      </c>
      <c r="AL20" s="163" t="e">
        <f>(AJ20/X20)-1</f>
        <v>#DIV/0!</v>
      </c>
      <c r="AM20" s="164">
        <v>0</v>
      </c>
      <c r="AN20" s="163">
        <f>AM20/$AM$6</f>
        <v>0</v>
      </c>
      <c r="AO20" s="163" t="e">
        <f>(AM20/AA20)-1</f>
        <v>#DIV/0!</v>
      </c>
      <c r="AP20" s="164">
        <v>0</v>
      </c>
      <c r="AQ20" s="163">
        <f>AP20/$AP$6</f>
        <v>0</v>
      </c>
      <c r="AR20" s="163" t="e">
        <f>(AP20/AD20)-1</f>
        <v>#DIV/0!</v>
      </c>
      <c r="AS20" s="164">
        <v>0</v>
      </c>
      <c r="AT20" s="163">
        <f>AS20/$AS$6</f>
        <v>0</v>
      </c>
      <c r="AU20" s="163" t="e">
        <f>(AS20/AG20)-1</f>
        <v>#DIV/0!</v>
      </c>
      <c r="AV20" s="164">
        <v>0</v>
      </c>
      <c r="AW20" s="163">
        <f>AV20/$AV$6</f>
        <v>0</v>
      </c>
      <c r="AX20" s="163" t="e">
        <f>(AV20/AJ20)-1</f>
        <v>#DIV/0!</v>
      </c>
      <c r="AY20" s="164">
        <v>0</v>
      </c>
      <c r="AZ20" s="163">
        <f>AY20/$AY$6</f>
        <v>0</v>
      </c>
      <c r="BA20" s="163" t="e">
        <f>(AY20/AM20)-1</f>
        <v>#DIV/0!</v>
      </c>
      <c r="BB20" s="164">
        <v>0</v>
      </c>
      <c r="BC20" s="163">
        <f>BB20/$BB$6</f>
        <v>0</v>
      </c>
      <c r="BD20" s="163" t="e">
        <f>(BB20/AP20)-1</f>
        <v>#DIV/0!</v>
      </c>
      <c r="BE20" s="164">
        <v>0</v>
      </c>
      <c r="BF20" s="163">
        <f>BE20/$BE$6</f>
        <v>0</v>
      </c>
      <c r="BG20" s="163" t="e">
        <f>(BE20/AS20)-1</f>
        <v>#DIV/0!</v>
      </c>
      <c r="BH20" s="164">
        <v>0</v>
      </c>
      <c r="BI20" s="163">
        <f>BH20/$BH$6</f>
        <v>0</v>
      </c>
      <c r="BJ20" s="163" t="e">
        <f>(BH20/AV20)-1</f>
        <v>#DIV/0!</v>
      </c>
      <c r="BK20" s="164">
        <v>0</v>
      </c>
      <c r="BL20" s="163">
        <f>BK20/$BK$6</f>
        <v>0</v>
      </c>
      <c r="BM20" s="163" t="e">
        <f>(BK20/AY20)-1</f>
        <v>#DIV/0!</v>
      </c>
      <c r="BN20" s="164">
        <v>0</v>
      </c>
      <c r="BO20" s="163">
        <f>BN20/$BN$6</f>
        <v>0</v>
      </c>
      <c r="BP20" s="163" t="e">
        <f>(BN20/BB20)-1</f>
        <v>#DIV/0!</v>
      </c>
      <c r="BQ20" s="164">
        <v>0</v>
      </c>
      <c r="BR20" s="163">
        <f>BQ20/$BQ$6</f>
        <v>0</v>
      </c>
      <c r="BS20" s="163" t="e">
        <f>(BQ20/BE20)-1</f>
        <v>#DIV/0!</v>
      </c>
      <c r="BT20" s="164">
        <v>0</v>
      </c>
      <c r="BU20" s="163">
        <f>BT20/$BT$6</f>
        <v>0</v>
      </c>
      <c r="BV20" s="163" t="e">
        <f>(BT20/BH20)-1</f>
        <v>#DIV/0!</v>
      </c>
      <c r="BW20" s="166">
        <v>0</v>
      </c>
      <c r="BX20" s="163">
        <f>BW20/$BW$6</f>
        <v>0</v>
      </c>
      <c r="BY20" s="163" t="e">
        <f>(BW20/BK20)-1</f>
        <v>#DIV/0!</v>
      </c>
      <c r="BZ20" s="164">
        <v>0</v>
      </c>
      <c r="CA20" s="163">
        <f>BZ20/$BZ$6</f>
        <v>0</v>
      </c>
      <c r="CB20" s="163" t="e">
        <f>(BZ20/BN20)-1</f>
        <v>#DIV/0!</v>
      </c>
      <c r="CC20" s="164">
        <v>0</v>
      </c>
      <c r="CD20" s="163">
        <f t="shared" si="98"/>
        <v>0</v>
      </c>
      <c r="CE20" s="163" t="e">
        <f>(CC20/BQ20)-1</f>
        <v>#DIV/0!</v>
      </c>
      <c r="CF20" s="164">
        <v>0</v>
      </c>
      <c r="CG20" s="187">
        <f>CF20/$CF$6</f>
        <v>0</v>
      </c>
      <c r="CH20" s="163" t="e">
        <f>(CF20/BT20)-1</f>
        <v>#DIV/0!</v>
      </c>
      <c r="CI20" s="164">
        <v>0</v>
      </c>
      <c r="CJ20" s="187">
        <f>CI20/$CI$6</f>
        <v>0</v>
      </c>
      <c r="CK20" s="163" t="e">
        <f>(CI20/BW20)-1</f>
        <v>#DIV/0!</v>
      </c>
      <c r="CL20" s="164">
        <v>0</v>
      </c>
      <c r="CM20" s="163">
        <f>CL20/$CL$6</f>
        <v>0</v>
      </c>
      <c r="CN20" s="163" t="e">
        <f>(CL20/BZ20)-1</f>
        <v>#DIV/0!</v>
      </c>
      <c r="CO20" s="164">
        <v>0</v>
      </c>
      <c r="CP20" s="163">
        <f>CO20/$CO$6</f>
        <v>0</v>
      </c>
      <c r="CQ20" s="163" t="e">
        <f>(CO20/CC20)-1</f>
        <v>#DIV/0!</v>
      </c>
      <c r="CR20" s="164">
        <v>0</v>
      </c>
      <c r="CS20" s="163">
        <f>CR20/$CR$6</f>
        <v>0</v>
      </c>
      <c r="CT20" s="163" t="e">
        <f>(CR20/CF20)-1</f>
        <v>#DIV/0!</v>
      </c>
      <c r="CU20" s="164">
        <v>0</v>
      </c>
      <c r="CV20" s="163">
        <f>CU20/$CU$6</f>
        <v>0</v>
      </c>
      <c r="CW20" s="163" t="e">
        <f>(CU20/CI20)-1</f>
        <v>#DIV/0!</v>
      </c>
      <c r="CX20" s="164">
        <v>0</v>
      </c>
      <c r="CY20" s="163">
        <f>CX20/$CX$6</f>
        <v>0</v>
      </c>
      <c r="CZ20" s="163" t="e">
        <f t="shared" si="50"/>
        <v>#DIV/0!</v>
      </c>
      <c r="DA20" s="164">
        <v>0</v>
      </c>
      <c r="DB20" s="163">
        <f>DA20/$DA$6</f>
        <v>0</v>
      </c>
      <c r="DC20" s="163" t="s">
        <v>118</v>
      </c>
      <c r="DD20" s="164">
        <v>0</v>
      </c>
      <c r="DE20" s="163">
        <f>DD20/$DD$6</f>
        <v>0</v>
      </c>
      <c r="DF20" s="163" t="s">
        <v>118</v>
      </c>
      <c r="DG20" s="164">
        <v>0</v>
      </c>
      <c r="DH20" s="163">
        <f>DG20/$DG$6</f>
        <v>0</v>
      </c>
      <c r="DI20" s="163" t="s">
        <v>118</v>
      </c>
      <c r="DJ20" s="164">
        <v>0</v>
      </c>
      <c r="DK20" s="163">
        <f>DJ20/$DJ$6</f>
        <v>0</v>
      </c>
      <c r="DL20" s="164" t="s">
        <v>118</v>
      </c>
      <c r="DM20" s="164">
        <v>198</v>
      </c>
      <c r="DN20" s="163">
        <f>DM20/$DM$6</f>
        <v>3.7225855755069458E-5</v>
      </c>
      <c r="DO20" s="163" t="s">
        <v>118</v>
      </c>
      <c r="DP20" s="164">
        <v>440</v>
      </c>
      <c r="DQ20" s="163">
        <f t="shared" si="55"/>
        <v>8.6683878670151094E-5</v>
      </c>
      <c r="DR20" s="163" t="s">
        <v>118</v>
      </c>
      <c r="DS20" s="164">
        <v>0</v>
      </c>
      <c r="DT20" s="163">
        <f t="shared" si="72"/>
        <v>0</v>
      </c>
      <c r="DU20" s="163" t="s">
        <v>118</v>
      </c>
      <c r="DV20" s="164">
        <v>1911</v>
      </c>
      <c r="DW20" s="163">
        <f t="shared" si="97"/>
        <v>3.6106028157411701E-4</v>
      </c>
      <c r="DX20" s="163" t="s">
        <v>118</v>
      </c>
      <c r="DY20" s="164">
        <v>51</v>
      </c>
      <c r="DZ20" s="163">
        <f t="shared" si="100"/>
        <v>8.6975518438042479E-6</v>
      </c>
      <c r="EA20" s="163" t="s">
        <v>118</v>
      </c>
      <c r="EB20" s="164">
        <v>0</v>
      </c>
      <c r="EC20" s="163">
        <f t="shared" si="75"/>
        <v>0</v>
      </c>
      <c r="ED20" s="163" t="s">
        <v>118</v>
      </c>
      <c r="EE20" s="164" t="s">
        <v>118</v>
      </c>
      <c r="EF20" s="163" t="s">
        <v>118</v>
      </c>
      <c r="EG20" s="163" t="s">
        <v>118</v>
      </c>
      <c r="EH20" s="164">
        <v>0</v>
      </c>
      <c r="EI20" s="163" t="s">
        <v>118</v>
      </c>
      <c r="EJ20" s="163" t="s">
        <v>118</v>
      </c>
      <c r="EK20" s="164">
        <v>0</v>
      </c>
      <c r="EL20" s="163" t="s">
        <v>118</v>
      </c>
      <c r="EM20" s="163" t="s">
        <v>118</v>
      </c>
      <c r="EN20" s="164">
        <v>0</v>
      </c>
      <c r="EO20" s="163" t="s">
        <v>118</v>
      </c>
      <c r="EP20" s="163" t="s">
        <v>118</v>
      </c>
    </row>
    <row r="21" spans="1:254" s="149" customFormat="1" ht="16.5" customHeight="1">
      <c r="B21" s="161" t="s">
        <v>30</v>
      </c>
      <c r="C21" s="162" t="s">
        <v>31</v>
      </c>
      <c r="D21" s="4">
        <v>0</v>
      </c>
      <c r="E21" s="163">
        <f t="shared" si="0"/>
        <v>0</v>
      </c>
      <c r="F21" s="164">
        <v>0</v>
      </c>
      <c r="G21" s="163">
        <f t="shared" si="1"/>
        <v>0</v>
      </c>
      <c r="H21" s="4">
        <v>2567</v>
      </c>
      <c r="I21" s="163">
        <f t="shared" si="2"/>
        <v>2.9375851836763184E-3</v>
      </c>
      <c r="J21" s="4">
        <v>2201</v>
      </c>
      <c r="K21" s="163">
        <f t="shared" si="3"/>
        <v>2.0622439762987173E-3</v>
      </c>
      <c r="L21" s="164">
        <v>1834</v>
      </c>
      <c r="M21" s="163">
        <f t="shared" si="4"/>
        <v>1.9864415077459306E-3</v>
      </c>
      <c r="N21" s="163">
        <v>1</v>
      </c>
      <c r="O21" s="164">
        <v>1467</v>
      </c>
      <c r="P21" s="163">
        <f t="shared" si="6"/>
        <v>1.3853502282475461E-3</v>
      </c>
      <c r="Q21" s="163" t="s">
        <v>118</v>
      </c>
      <c r="R21" s="164">
        <v>4027</v>
      </c>
      <c r="S21" s="163">
        <f t="shared" si="8"/>
        <v>3.6132276252651375E-3</v>
      </c>
      <c r="T21" s="163">
        <f t="shared" si="9"/>
        <v>0.56875730424620174</v>
      </c>
      <c r="U21" s="164">
        <v>5445</v>
      </c>
      <c r="V21" s="163">
        <f t="shared" si="10"/>
        <v>3.8180464223958399E-3</v>
      </c>
      <c r="W21" s="163">
        <f t="shared" si="11"/>
        <v>1.473875511131304</v>
      </c>
      <c r="X21" s="164">
        <v>5368</v>
      </c>
      <c r="Y21" s="163">
        <f t="shared" si="12"/>
        <v>4.2354459803108568E-3</v>
      </c>
      <c r="Z21" s="163">
        <f t="shared" si="13"/>
        <v>1.9269356597600873</v>
      </c>
      <c r="AA21" s="164">
        <v>6542</v>
      </c>
      <c r="AB21" s="163">
        <f t="shared" si="14"/>
        <v>4.9564999321909595E-3</v>
      </c>
      <c r="AC21" s="163">
        <f t="shared" si="15"/>
        <v>3.4594410361281529</v>
      </c>
      <c r="AD21" s="164">
        <v>7396</v>
      </c>
      <c r="AE21" s="163">
        <f t="shared" si="16"/>
        <v>5.4523914663733557E-3</v>
      </c>
      <c r="AF21" s="163">
        <f t="shared" si="17"/>
        <v>0.83660293022100829</v>
      </c>
      <c r="AG21" s="164">
        <v>10027</v>
      </c>
      <c r="AH21" s="163">
        <f t="shared" si="18"/>
        <v>6.2343162832109306E-3</v>
      </c>
      <c r="AI21" s="163">
        <f t="shared" si="19"/>
        <v>0.8415059687786961</v>
      </c>
      <c r="AJ21" s="164">
        <v>10152</v>
      </c>
      <c r="AK21" s="163">
        <f t="shared" si="20"/>
        <v>6.9628865526852931E-3</v>
      </c>
      <c r="AL21" s="163">
        <f t="shared" si="21"/>
        <v>0.89120715350223545</v>
      </c>
      <c r="AM21" s="164">
        <v>8397</v>
      </c>
      <c r="AN21" s="163">
        <f t="shared" si="22"/>
        <v>5.5759637910975822E-3</v>
      </c>
      <c r="AO21" s="163">
        <f t="shared" si="23"/>
        <v>0.28355243044940392</v>
      </c>
      <c r="AP21" s="164">
        <v>8553</v>
      </c>
      <c r="AQ21" s="163">
        <f t="shared" si="24"/>
        <v>5.9594315511941158E-3</v>
      </c>
      <c r="AR21" s="163">
        <f t="shared" si="25"/>
        <v>0.15643591130340728</v>
      </c>
      <c r="AS21" s="164">
        <v>6657</v>
      </c>
      <c r="AT21" s="163">
        <f t="shared" si="26"/>
        <v>4.0932022836342617E-3</v>
      </c>
      <c r="AU21" s="163">
        <f t="shared" si="27"/>
        <v>-0.3360925501146903</v>
      </c>
      <c r="AV21" s="164">
        <v>6449</v>
      </c>
      <c r="AW21" s="163">
        <f t="shared" si="28"/>
        <v>4.4408911806063413E-3</v>
      </c>
      <c r="AX21" s="163">
        <f t="shared" si="29"/>
        <v>-0.36475571315996846</v>
      </c>
      <c r="AY21" s="164">
        <v>6063</v>
      </c>
      <c r="AZ21" s="163">
        <f t="shared" si="30"/>
        <v>3.8219933242768754E-3</v>
      </c>
      <c r="BA21" s="163">
        <f t="shared" si="31"/>
        <v>-0.27795641300464446</v>
      </c>
      <c r="BB21" s="164">
        <v>5428</v>
      </c>
      <c r="BC21" s="163">
        <f t="shared" si="32"/>
        <v>3.330490431282558E-3</v>
      </c>
      <c r="BD21" s="163">
        <f t="shared" si="33"/>
        <v>-0.36536887641763127</v>
      </c>
      <c r="BE21" s="164">
        <v>4998</v>
      </c>
      <c r="BF21" s="163">
        <f t="shared" si="34"/>
        <v>2.6015031253952613E-3</v>
      </c>
      <c r="BG21" s="163">
        <f t="shared" si="35"/>
        <v>-0.24921135646687698</v>
      </c>
      <c r="BH21" s="164">
        <v>6861</v>
      </c>
      <c r="BI21" s="163">
        <f t="shared" si="101"/>
        <v>3.7447561951399495E-3</v>
      </c>
      <c r="BJ21" s="163">
        <f t="shared" si="102"/>
        <v>6.3885873778880553E-2</v>
      </c>
      <c r="BK21" s="164">
        <v>6230</v>
      </c>
      <c r="BL21" s="163">
        <f t="shared" si="103"/>
        <v>3.3282047994529565E-3</v>
      </c>
      <c r="BM21" s="163">
        <f t="shared" si="104"/>
        <v>2.7544120072571232E-2</v>
      </c>
      <c r="BN21" s="164">
        <v>5707</v>
      </c>
      <c r="BO21" s="163">
        <f t="shared" si="36"/>
        <v>2.9949169851204E-3</v>
      </c>
      <c r="BP21" s="163">
        <f t="shared" si="37"/>
        <v>5.1400147383935169E-2</v>
      </c>
      <c r="BQ21" s="164">
        <v>5872</v>
      </c>
      <c r="BR21" s="163">
        <f t="shared" si="38"/>
        <v>2.3908648766395972E-3</v>
      </c>
      <c r="BS21" s="163">
        <f t="shared" si="39"/>
        <v>0.17486994797919175</v>
      </c>
      <c r="BT21" s="164">
        <v>5171</v>
      </c>
      <c r="BU21" s="163">
        <f t="shared" si="40"/>
        <v>2.3376199493779382E-3</v>
      </c>
      <c r="BV21" s="163">
        <f t="shared" si="41"/>
        <v>-0.24631977845795072</v>
      </c>
      <c r="BW21" s="166">
        <v>5428</v>
      </c>
      <c r="BX21" s="163">
        <f t="shared" si="42"/>
        <v>2.4352743295256375E-3</v>
      </c>
      <c r="BY21" s="163">
        <f t="shared" si="43"/>
        <v>-0.12873194221508832</v>
      </c>
      <c r="BZ21" s="164">
        <v>4700</v>
      </c>
      <c r="CA21" s="163">
        <f t="shared" si="105"/>
        <v>1.7659002409138797E-3</v>
      </c>
      <c r="CB21" s="163">
        <f t="shared" si="44"/>
        <v>-0.17644997371648852</v>
      </c>
      <c r="CC21" s="164">
        <v>4564</v>
      </c>
      <c r="CD21" s="163">
        <f t="shared" si="98"/>
        <v>1.5297448905716232E-3</v>
      </c>
      <c r="CE21" s="163">
        <f t="shared" si="45"/>
        <v>-0.22275204359673029</v>
      </c>
      <c r="CF21" s="164">
        <f>3512-22</f>
        <v>3490</v>
      </c>
      <c r="CG21" s="187">
        <f t="shared" si="106"/>
        <v>1.2204901054622354E-3</v>
      </c>
      <c r="CH21" s="163">
        <f t="shared" si="46"/>
        <v>-0.32508218913169595</v>
      </c>
      <c r="CI21" s="164">
        <v>2642</v>
      </c>
      <c r="CJ21" s="187">
        <f t="shared" si="107"/>
        <v>9.0798833843289183E-4</v>
      </c>
      <c r="CK21" s="163">
        <f t="shared" si="47"/>
        <v>-0.51326455416359618</v>
      </c>
      <c r="CL21" s="164">
        <v>1964</v>
      </c>
      <c r="CM21" s="163">
        <f t="shared" si="108"/>
        <v>5.9117897160745599E-4</v>
      </c>
      <c r="CN21" s="163">
        <f t="shared" si="48"/>
        <v>-0.5821276595744681</v>
      </c>
      <c r="CO21" s="164">
        <v>2042</v>
      </c>
      <c r="CP21" s="163">
        <f t="shared" si="109"/>
        <v>5.4164053953975936E-4</v>
      </c>
      <c r="CQ21" s="163">
        <f t="shared" si="110"/>
        <v>-0.55258545135845749</v>
      </c>
      <c r="CR21" s="164">
        <v>3408</v>
      </c>
      <c r="CS21" s="163">
        <f t="shared" si="77"/>
        <v>9.7775745245984313E-4</v>
      </c>
      <c r="CT21" s="163">
        <f t="shared" si="89"/>
        <v>-2.3495702005730701E-2</v>
      </c>
      <c r="CU21" s="164">
        <v>2878</v>
      </c>
      <c r="CV21" s="163">
        <f t="shared" si="111"/>
        <v>8.1921086481967541E-4</v>
      </c>
      <c r="CW21" s="163">
        <f t="shared" si="91"/>
        <v>8.9326267978803831E-2</v>
      </c>
      <c r="CX21" s="164">
        <v>4028</v>
      </c>
      <c r="CY21" s="163">
        <f t="shared" si="99"/>
        <v>1.0031289164831312E-3</v>
      </c>
      <c r="CZ21" s="163">
        <f t="shared" si="50"/>
        <v>1.05091649694501</v>
      </c>
      <c r="DA21" s="164">
        <v>5249</v>
      </c>
      <c r="DB21" s="163">
        <f t="shared" si="67"/>
        <v>1.162434304412954E-3</v>
      </c>
      <c r="DC21" s="163">
        <f t="shared" si="68"/>
        <v>1.5705190989226248</v>
      </c>
      <c r="DD21" s="164">
        <v>5283</v>
      </c>
      <c r="DE21" s="163">
        <f t="shared" si="95"/>
        <v>1.2284078202353158E-3</v>
      </c>
      <c r="DF21" s="163">
        <f t="shared" si="94"/>
        <v>0.55017605633802824</v>
      </c>
      <c r="DG21" s="164">
        <v>5434</v>
      </c>
      <c r="DH21" s="163">
        <f t="shared" si="52"/>
        <v>1.2335987439721879E-3</v>
      </c>
      <c r="DI21" s="163">
        <f t="shared" si="69"/>
        <v>0.88811674774148708</v>
      </c>
      <c r="DJ21" s="164">
        <v>7101</v>
      </c>
      <c r="DK21" s="163">
        <f t="shared" si="53"/>
        <v>1.5747989586500507E-3</v>
      </c>
      <c r="DL21" s="163">
        <f t="shared" si="70"/>
        <v>0.76290963257199595</v>
      </c>
      <c r="DM21" s="164">
        <v>7498</v>
      </c>
      <c r="DN21" s="163">
        <f t="shared" si="71"/>
        <v>1.4096942750076301E-3</v>
      </c>
      <c r="DO21" s="163">
        <f t="shared" si="54"/>
        <v>0.42846256429796159</v>
      </c>
      <c r="DP21" s="164">
        <v>8576</v>
      </c>
      <c r="DQ21" s="163">
        <f t="shared" si="55"/>
        <v>1.6895475988073087E-3</v>
      </c>
      <c r="DR21" s="163">
        <f>(DP21/DD21)-1</f>
        <v>0.62332008328601174</v>
      </c>
      <c r="DS21" s="164">
        <v>8576</v>
      </c>
      <c r="DT21" s="163">
        <f t="shared" si="72"/>
        <v>1.6392336506226546E-3</v>
      </c>
      <c r="DU21" s="163">
        <f t="shared" si="92"/>
        <v>0.57821126242178877</v>
      </c>
      <c r="DV21" s="164">
        <v>9223</v>
      </c>
      <c r="DW21" s="163">
        <f t="shared" si="97"/>
        <v>1.7425740329450976E-3</v>
      </c>
      <c r="DX21" s="163">
        <f>(DV21/DJ21)-1</f>
        <v>0.29883115054217724</v>
      </c>
      <c r="DY21" s="164">
        <v>8563</v>
      </c>
      <c r="DZ21" s="163">
        <f t="shared" si="100"/>
        <v>1.4603360085979563E-3</v>
      </c>
      <c r="EA21" s="163">
        <f>(DY21/DM21)-1</f>
        <v>0.14203787676713797</v>
      </c>
      <c r="EB21" s="164">
        <v>7468</v>
      </c>
      <c r="EC21" s="163">
        <f t="shared" si="75"/>
        <v>1.3404546632673061E-3</v>
      </c>
      <c r="ED21" s="163">
        <f>(EB21/DP21)-1</f>
        <v>-0.12919776119402981</v>
      </c>
      <c r="EE21" s="164">
        <v>8293</v>
      </c>
      <c r="EF21" s="163">
        <f t="shared" ref="EF21:EF26" si="112">EE21/EE$6</f>
        <v>1.4267234786935114E-3</v>
      </c>
      <c r="EG21" s="163">
        <f>(EE21/DS21)-1</f>
        <v>-3.2999067164179108E-2</v>
      </c>
      <c r="EH21" s="164">
        <v>10936</v>
      </c>
      <c r="EI21" s="163">
        <f t="shared" ref="EI21:EI26" si="113">EH21/EH$6</f>
        <v>1.9272753162839255E-3</v>
      </c>
      <c r="EJ21" s="163">
        <f>(EH21/DV21)-1</f>
        <v>0.1857313238642524</v>
      </c>
      <c r="EK21" s="164">
        <v>10692</v>
      </c>
      <c r="EL21" s="163">
        <f t="shared" ref="EL21:EL26" si="114">EK21/EK$6</f>
        <v>1.6512200681614748E-3</v>
      </c>
      <c r="EM21" s="163">
        <f>(EK21/DY21)-1</f>
        <v>0.24862781735373107</v>
      </c>
      <c r="EN21" s="164">
        <v>10619</v>
      </c>
      <c r="EO21" s="163">
        <f t="shared" ref="EO21:EO26" si="115">EN21/EN$6</f>
        <v>1.6985165851291265E-3</v>
      </c>
      <c r="EP21" s="163">
        <f>(EN21/EB21)-1</f>
        <v>0.42193358328869834</v>
      </c>
    </row>
    <row r="22" spans="1:254" s="149" customFormat="1" ht="16.5" customHeight="1">
      <c r="B22" s="161" t="s">
        <v>1123</v>
      </c>
      <c r="C22" s="162" t="s">
        <v>36</v>
      </c>
      <c r="D22" s="4">
        <v>36041</v>
      </c>
      <c r="E22" s="163">
        <f t="shared" si="0"/>
        <v>5.3593680760640368E-2</v>
      </c>
      <c r="F22" s="164">
        <v>30148</v>
      </c>
      <c r="G22" s="163">
        <f t="shared" si="1"/>
        <v>4.2892467213184723E-2</v>
      </c>
      <c r="H22" s="4">
        <v>29962</v>
      </c>
      <c r="I22" s="163">
        <f t="shared" si="2"/>
        <v>3.4287466799107852E-2</v>
      </c>
      <c r="J22" s="4">
        <v>39532</v>
      </c>
      <c r="K22" s="163">
        <f t="shared" si="3"/>
        <v>3.7039813208105808E-2</v>
      </c>
      <c r="L22" s="164">
        <v>32661</v>
      </c>
      <c r="M22" s="163">
        <f t="shared" si="4"/>
        <v>3.5375772128947568E-2</v>
      </c>
      <c r="N22" s="163">
        <f>(L22/D22)-1</f>
        <v>-9.3782081518270832E-2</v>
      </c>
      <c r="O22" s="164">
        <v>38046</v>
      </c>
      <c r="P22" s="163">
        <f t="shared" si="6"/>
        <v>3.5928449068784007E-2</v>
      </c>
      <c r="Q22" s="163">
        <f>(O22/F22)-1</f>
        <v>0.26197426031577553</v>
      </c>
      <c r="R22" s="164">
        <v>37054</v>
      </c>
      <c r="S22" s="163">
        <f t="shared" si="8"/>
        <v>3.3246718755047033E-2</v>
      </c>
      <c r="T22" s="163">
        <f t="shared" si="9"/>
        <v>0.23669981977171073</v>
      </c>
      <c r="U22" s="164">
        <v>51379</v>
      </c>
      <c r="V22" s="163">
        <f t="shared" si="10"/>
        <v>3.6027072017681516E-2</v>
      </c>
      <c r="W22" s="163">
        <f t="shared" si="11"/>
        <v>0.29968127086916918</v>
      </c>
      <c r="X22" s="164">
        <v>47564</v>
      </c>
      <c r="Y22" s="163">
        <f t="shared" si="12"/>
        <v>3.7528828727180628E-2</v>
      </c>
      <c r="Z22" s="163">
        <f t="shared" si="13"/>
        <v>0.45629343865772642</v>
      </c>
      <c r="AA22" s="164">
        <v>56060</v>
      </c>
      <c r="AB22" s="163">
        <f t="shared" si="14"/>
        <v>4.2473461662889817E-2</v>
      </c>
      <c r="AC22" s="163">
        <f t="shared" si="15"/>
        <v>0.47347947221784148</v>
      </c>
      <c r="AD22" s="164">
        <v>49178</v>
      </c>
      <c r="AE22" s="163">
        <f t="shared" si="16"/>
        <v>3.6254422327380867E-2</v>
      </c>
      <c r="AF22" s="163">
        <f t="shared" si="17"/>
        <v>0.32719814325039143</v>
      </c>
      <c r="AG22" s="164">
        <v>57956</v>
      </c>
      <c r="AH22" s="163">
        <f t="shared" si="18"/>
        <v>3.6034310811785451E-2</v>
      </c>
      <c r="AI22" s="163">
        <f t="shared" si="19"/>
        <v>0.1280094980439479</v>
      </c>
      <c r="AJ22" s="164">
        <v>46686</v>
      </c>
      <c r="AK22" s="163">
        <f t="shared" si="20"/>
        <v>3.2020224743761386E-2</v>
      </c>
      <c r="AL22" s="163">
        <f t="shared" si="21"/>
        <v>-1.845933899587926E-2</v>
      </c>
      <c r="AM22" s="164">
        <v>49911</v>
      </c>
      <c r="AN22" s="163">
        <f t="shared" si="22"/>
        <v>3.3143018789742934E-2</v>
      </c>
      <c r="AO22" s="163">
        <f t="shared" si="23"/>
        <v>-0.10968605066000714</v>
      </c>
      <c r="AP22" s="164">
        <v>45842</v>
      </c>
      <c r="AQ22" s="163">
        <f t="shared" si="24"/>
        <v>3.1941103843077363E-2</v>
      </c>
      <c r="AR22" s="163">
        <f t="shared" si="25"/>
        <v>-6.7835210866647677E-2</v>
      </c>
      <c r="AS22" s="164">
        <v>53860</v>
      </c>
      <c r="AT22" s="163">
        <f t="shared" si="26"/>
        <v>3.3117000900787341E-2</v>
      </c>
      <c r="AU22" s="163">
        <f t="shared" si="27"/>
        <v>-7.0674304644902985E-2</v>
      </c>
      <c r="AV22" s="164">
        <v>48987</v>
      </c>
      <c r="AW22" s="163">
        <f t="shared" si="28"/>
        <v>3.373328210022683E-2</v>
      </c>
      <c r="AX22" s="163">
        <f t="shared" si="29"/>
        <v>4.9286724071456067E-2</v>
      </c>
      <c r="AY22" s="164">
        <v>51090</v>
      </c>
      <c r="AZ22" s="163">
        <f t="shared" si="30"/>
        <v>3.2206109011595839E-2</v>
      </c>
      <c r="BA22" s="163">
        <f t="shared" si="31"/>
        <v>2.3622047244094446E-2</v>
      </c>
      <c r="BB22" s="164">
        <v>51321</v>
      </c>
      <c r="BC22" s="163">
        <f t="shared" si="32"/>
        <v>3.1489332981549767E-2</v>
      </c>
      <c r="BD22" s="163">
        <f t="shared" si="33"/>
        <v>0.11951921818419797</v>
      </c>
      <c r="BE22" s="164">
        <v>62977</v>
      </c>
      <c r="BF22" s="163">
        <f t="shared" si="34"/>
        <v>3.2780084499403235E-2</v>
      </c>
      <c r="BG22" s="163">
        <f t="shared" si="35"/>
        <v>0.1692721871518752</v>
      </c>
      <c r="BH22" s="164">
        <v>56591</v>
      </c>
      <c r="BI22" s="163">
        <f t="shared" si="101"/>
        <v>3.0887552519919089E-2</v>
      </c>
      <c r="BJ22" s="163">
        <f t="shared" si="102"/>
        <v>0.15522485557392773</v>
      </c>
      <c r="BK22" s="164">
        <v>63787</v>
      </c>
      <c r="BL22" s="163">
        <f t="shared" si="103"/>
        <v>3.4076436523708786E-2</v>
      </c>
      <c r="BM22" s="163">
        <f t="shared" si="104"/>
        <v>0.24852221569778821</v>
      </c>
      <c r="BN22" s="164">
        <v>64597</v>
      </c>
      <c r="BO22" s="163">
        <f t="shared" si="36"/>
        <v>3.3899185647068945E-2</v>
      </c>
      <c r="BP22" s="163">
        <f t="shared" si="37"/>
        <v>0.25868552834122482</v>
      </c>
      <c r="BQ22" s="164">
        <v>75457</v>
      </c>
      <c r="BR22" s="163">
        <f t="shared" si="38"/>
        <v>3.0723346559365476E-2</v>
      </c>
      <c r="BS22" s="163">
        <f t="shared" si="39"/>
        <v>0.19816758499134601</v>
      </c>
      <c r="BT22" s="164">
        <v>60954</v>
      </c>
      <c r="BU22" s="163">
        <f t="shared" si="40"/>
        <v>2.7555073756407433E-2</v>
      </c>
      <c r="BV22" s="163">
        <f t="shared" si="41"/>
        <v>7.709706490431345E-2</v>
      </c>
      <c r="BW22" s="166">
        <v>68047</v>
      </c>
      <c r="BX22" s="163">
        <f t="shared" si="42"/>
        <v>3.0529313246357968E-2</v>
      </c>
      <c r="BY22" s="163">
        <f t="shared" si="43"/>
        <v>6.6784768056187049E-2</v>
      </c>
      <c r="BZ22" s="164">
        <v>57399</v>
      </c>
      <c r="CA22" s="163">
        <f t="shared" si="105"/>
        <v>2.1566150623024635E-2</v>
      </c>
      <c r="CB22" s="163">
        <f t="shared" si="44"/>
        <v>-0.11142932334318933</v>
      </c>
      <c r="CC22" s="164">
        <v>115517</v>
      </c>
      <c r="CD22" s="163">
        <f t="shared" si="98"/>
        <v>3.8718567161297589E-2</v>
      </c>
      <c r="CE22" s="163">
        <f t="shared" si="45"/>
        <v>0.53089839246193193</v>
      </c>
      <c r="CF22" s="164">
        <v>110253</v>
      </c>
      <c r="CG22" s="187">
        <f t="shared" si="106"/>
        <v>3.855664630301657E-2</v>
      </c>
      <c r="CH22" s="163">
        <f t="shared" si="46"/>
        <v>0.80879023525937588</v>
      </c>
      <c r="CI22" s="164">
        <v>115765</v>
      </c>
      <c r="CJ22" s="187">
        <f t="shared" si="107"/>
        <v>3.9785492050977943E-2</v>
      </c>
      <c r="CK22" s="163">
        <f t="shared" si="47"/>
        <v>0.70125060619865676</v>
      </c>
      <c r="CL22" s="164">
        <v>80138</v>
      </c>
      <c r="CM22" s="163">
        <f t="shared" si="108"/>
        <v>2.4122148893420726E-2</v>
      </c>
      <c r="CN22" s="163">
        <f t="shared" si="48"/>
        <v>0.39615672746911956</v>
      </c>
      <c r="CO22" s="164">
        <v>133187</v>
      </c>
      <c r="CP22" s="163">
        <f t="shared" si="109"/>
        <v>3.5327854328933365E-2</v>
      </c>
      <c r="CQ22" s="163">
        <f t="shared" si="110"/>
        <v>0.15296449873178841</v>
      </c>
      <c r="CR22" s="164">
        <v>127375</v>
      </c>
      <c r="CS22" s="163">
        <f t="shared" si="77"/>
        <v>3.6543971686347571E-2</v>
      </c>
      <c r="CT22" s="163">
        <f t="shared" si="89"/>
        <v>0.15529736152304241</v>
      </c>
      <c r="CU22" s="164">
        <f>71012+40000</f>
        <v>111012</v>
      </c>
      <c r="CV22" s="163">
        <f t="shared" si="111"/>
        <v>3.1599109286088188E-2</v>
      </c>
      <c r="CW22" s="163">
        <f>(CU22/CI22)-1</f>
        <v>-4.105731438690452E-2</v>
      </c>
      <c r="CX22" s="164">
        <v>74698</v>
      </c>
      <c r="CY22" s="163">
        <f t="shared" si="99"/>
        <v>1.8602711967094572E-2</v>
      </c>
      <c r="CZ22" s="163">
        <f t="shared" si="50"/>
        <v>-6.7882901994060219E-2</v>
      </c>
      <c r="DA22" s="164">
        <v>84925</v>
      </c>
      <c r="DB22" s="163">
        <f t="shared" si="67"/>
        <v>1.8807341074922865E-2</v>
      </c>
      <c r="DC22" s="163">
        <f t="shared" si="68"/>
        <v>-0.36236269305562852</v>
      </c>
      <c r="DD22" s="164">
        <v>85953</v>
      </c>
      <c r="DE22" s="163">
        <f t="shared" si="95"/>
        <v>1.99858673807848E-2</v>
      </c>
      <c r="DF22" s="163">
        <f t="shared" si="94"/>
        <v>-0.32519725220804707</v>
      </c>
      <c r="DG22" s="164">
        <v>100119</v>
      </c>
      <c r="DH22" s="163">
        <f t="shared" si="52"/>
        <v>2.2728500671282938E-2</v>
      </c>
      <c r="DI22" s="163">
        <f t="shared" si="69"/>
        <v>-9.8124527078153667E-2</v>
      </c>
      <c r="DJ22" s="164">
        <v>95289</v>
      </c>
      <c r="DK22" s="163">
        <f t="shared" si="53"/>
        <v>2.1132378252472141E-2</v>
      </c>
      <c r="DL22" s="163">
        <f t="shared" si="70"/>
        <v>0.27565664408685642</v>
      </c>
      <c r="DM22" s="164">
        <v>95670</v>
      </c>
      <c r="DN22" s="163">
        <f t="shared" si="71"/>
        <v>1.7986856667108558E-2</v>
      </c>
      <c r="DO22" s="163">
        <f t="shared" si="54"/>
        <v>0.12652340300264941</v>
      </c>
      <c r="DP22" s="164">
        <v>68031</v>
      </c>
      <c r="DQ22" s="163">
        <f t="shared" si="55"/>
        <v>1.3402706704111476E-2</v>
      </c>
      <c r="DR22" s="163">
        <f>(DP22/DD22)-1</f>
        <v>-0.20850930159505776</v>
      </c>
      <c r="DS22" s="164">
        <v>94156</v>
      </c>
      <c r="DT22" s="163">
        <f t="shared" si="72"/>
        <v>1.7997164599816543E-2</v>
      </c>
      <c r="DU22" s="163">
        <f t="shared" si="92"/>
        <v>-5.9559124641676453E-2</v>
      </c>
      <c r="DV22" s="164">
        <v>56606</v>
      </c>
      <c r="DW22" s="163">
        <f t="shared" si="97"/>
        <v>1.0695017424795641E-2</v>
      </c>
      <c r="DX22" s="163">
        <f>(DV22/DJ22)-1</f>
        <v>-0.40595451731049759</v>
      </c>
      <c r="DY22" s="164">
        <v>97899</v>
      </c>
      <c r="DZ22" s="163">
        <f t="shared" si="100"/>
        <v>1.6695718195227294E-2</v>
      </c>
      <c r="EA22" s="163">
        <f>(DY22/DM22)-1</f>
        <v>2.3298839761680679E-2</v>
      </c>
      <c r="EB22" s="164">
        <v>130728</v>
      </c>
      <c r="EC22" s="163">
        <f t="shared" si="75"/>
        <v>2.3464777345957203E-2</v>
      </c>
      <c r="ED22" s="163">
        <f>(EB22/DP22)-1</f>
        <v>0.92159456718260802</v>
      </c>
      <c r="EE22" s="164">
        <v>158017</v>
      </c>
      <c r="EF22" s="163">
        <f t="shared" si="112"/>
        <v>2.718516386503227E-2</v>
      </c>
      <c r="EG22" s="163">
        <f>(EE22/DS22)-1</f>
        <v>0.67824673945367264</v>
      </c>
      <c r="EH22" s="164">
        <v>155916</v>
      </c>
      <c r="EI22" s="163">
        <f t="shared" si="113"/>
        <v>2.7477419368482494E-2</v>
      </c>
      <c r="EJ22" s="163">
        <f>(EH22/DV22)-1</f>
        <v>1.7544076599653748</v>
      </c>
      <c r="EK22" s="164">
        <v>156616</v>
      </c>
      <c r="EL22" s="163">
        <f t="shared" si="114"/>
        <v>2.4187007313428502E-2</v>
      </c>
      <c r="EM22" s="163">
        <f>(EK22/DY22)-1</f>
        <v>0.59977119275988522</v>
      </c>
      <c r="EN22" s="164">
        <v>142727</v>
      </c>
      <c r="EO22" s="163">
        <f t="shared" si="115"/>
        <v>2.2829284927556724E-2</v>
      </c>
      <c r="EP22" s="163">
        <f>(EN22/EB22)-1</f>
        <v>9.1785998408909997E-2</v>
      </c>
    </row>
    <row r="23" spans="1:254" s="149" customFormat="1" ht="16.5" customHeight="1">
      <c r="B23" s="161" t="s">
        <v>150</v>
      </c>
      <c r="C23" s="162" t="s">
        <v>37</v>
      </c>
      <c r="D23" s="4">
        <v>0</v>
      </c>
      <c r="E23" s="163" t="s">
        <v>118</v>
      </c>
      <c r="F23" s="164">
        <v>0</v>
      </c>
      <c r="G23" s="163" t="s">
        <v>118</v>
      </c>
      <c r="H23" s="4">
        <v>0</v>
      </c>
      <c r="I23" s="163" t="s">
        <v>118</v>
      </c>
      <c r="J23" s="4">
        <v>0</v>
      </c>
      <c r="K23" s="163" t="s">
        <v>118</v>
      </c>
      <c r="L23" s="164">
        <v>0</v>
      </c>
      <c r="M23" s="163" t="s">
        <v>118</v>
      </c>
      <c r="N23" s="163" t="s">
        <v>118</v>
      </c>
      <c r="O23" s="164">
        <v>0</v>
      </c>
      <c r="P23" s="163">
        <v>0</v>
      </c>
      <c r="Q23" s="163" t="s">
        <v>118</v>
      </c>
      <c r="R23" s="164">
        <v>0</v>
      </c>
      <c r="S23" s="163" t="s">
        <v>118</v>
      </c>
      <c r="T23" s="163">
        <v>0</v>
      </c>
      <c r="U23" s="164" t="s">
        <v>118</v>
      </c>
      <c r="V23" s="163">
        <v>0</v>
      </c>
      <c r="W23" s="163" t="s">
        <v>118</v>
      </c>
      <c r="X23" s="164">
        <v>0</v>
      </c>
      <c r="Y23" s="163">
        <v>0</v>
      </c>
      <c r="Z23" s="163" t="s">
        <v>118</v>
      </c>
      <c r="AA23" s="164">
        <v>0</v>
      </c>
      <c r="AB23" s="163" t="s">
        <v>118</v>
      </c>
      <c r="AC23" s="163">
        <v>0</v>
      </c>
      <c r="AD23" s="164" t="s">
        <v>118</v>
      </c>
      <c r="AE23" s="163">
        <v>0</v>
      </c>
      <c r="AF23" s="163" t="s">
        <v>118</v>
      </c>
      <c r="AG23" s="164">
        <v>0</v>
      </c>
      <c r="AH23" s="163">
        <v>0</v>
      </c>
      <c r="AI23" s="163" t="s">
        <v>118</v>
      </c>
      <c r="AJ23" s="164">
        <v>0</v>
      </c>
      <c r="AK23" s="163" t="s">
        <v>118</v>
      </c>
      <c r="AL23" s="163">
        <v>0</v>
      </c>
      <c r="AM23" s="164" t="s">
        <v>118</v>
      </c>
      <c r="AN23" s="163">
        <v>0</v>
      </c>
      <c r="AO23" s="163" t="s">
        <v>118</v>
      </c>
      <c r="AP23" s="164">
        <v>0</v>
      </c>
      <c r="AQ23" s="163" t="s">
        <v>118</v>
      </c>
      <c r="AR23" s="163" t="s">
        <v>118</v>
      </c>
      <c r="AS23" s="164">
        <v>0</v>
      </c>
      <c r="AT23" s="163" t="s">
        <v>118</v>
      </c>
      <c r="AU23" s="163" t="s">
        <v>118</v>
      </c>
      <c r="AV23" s="164">
        <v>0</v>
      </c>
      <c r="AW23" s="163" t="s">
        <v>118</v>
      </c>
      <c r="AX23" s="163" t="s">
        <v>118</v>
      </c>
      <c r="AY23" s="164">
        <v>0</v>
      </c>
      <c r="AZ23" s="163" t="s">
        <v>118</v>
      </c>
      <c r="BA23" s="163" t="s">
        <v>118</v>
      </c>
      <c r="BB23" s="164">
        <v>0</v>
      </c>
      <c r="BC23" s="163" t="s">
        <v>118</v>
      </c>
      <c r="BD23" s="163" t="s">
        <v>118</v>
      </c>
      <c r="BE23" s="164">
        <v>0</v>
      </c>
      <c r="BF23" s="163" t="s">
        <v>118</v>
      </c>
      <c r="BG23" s="163" t="s">
        <v>118</v>
      </c>
      <c r="BH23" s="164">
        <v>0</v>
      </c>
      <c r="BI23" s="163" t="s">
        <v>118</v>
      </c>
      <c r="BJ23" s="163" t="s">
        <v>118</v>
      </c>
      <c r="BK23" s="164">
        <v>0</v>
      </c>
      <c r="BL23" s="163" t="s">
        <v>118</v>
      </c>
      <c r="BM23" s="163" t="s">
        <v>118</v>
      </c>
      <c r="BN23" s="164">
        <v>5569</v>
      </c>
      <c r="BO23" s="163">
        <f t="shared" si="36"/>
        <v>2.9224974049650446E-3</v>
      </c>
      <c r="BP23" s="163" t="s">
        <v>118</v>
      </c>
      <c r="BQ23" s="164">
        <v>0</v>
      </c>
      <c r="BR23" s="163" t="s">
        <v>118</v>
      </c>
      <c r="BS23" s="163" t="s">
        <v>118</v>
      </c>
      <c r="BT23" s="164" t="s">
        <v>118</v>
      </c>
      <c r="BU23" s="163" t="s">
        <v>118</v>
      </c>
      <c r="BV23" s="163" t="s">
        <v>118</v>
      </c>
      <c r="BW23" s="166">
        <v>0</v>
      </c>
      <c r="BX23" s="163" t="s">
        <v>118</v>
      </c>
      <c r="BY23" s="163" t="s">
        <v>118</v>
      </c>
      <c r="BZ23" s="164">
        <v>0</v>
      </c>
      <c r="CA23" s="163" t="s">
        <v>118</v>
      </c>
      <c r="CB23" s="163" t="s">
        <v>118</v>
      </c>
      <c r="CC23" s="164">
        <v>0</v>
      </c>
      <c r="CD23" s="163">
        <v>0</v>
      </c>
      <c r="CE23" s="163" t="s">
        <v>118</v>
      </c>
      <c r="CF23" s="164">
        <v>0</v>
      </c>
      <c r="CG23" s="187" t="s">
        <v>118</v>
      </c>
      <c r="CH23" s="163" t="s">
        <v>118</v>
      </c>
      <c r="CI23" s="164" t="s">
        <v>118</v>
      </c>
      <c r="CJ23" s="187" t="s">
        <v>118</v>
      </c>
      <c r="CK23" s="163" t="s">
        <v>118</v>
      </c>
      <c r="CL23" s="164" t="s">
        <v>118</v>
      </c>
      <c r="CM23" s="163" t="s">
        <v>118</v>
      </c>
      <c r="CN23" s="163" t="s">
        <v>118</v>
      </c>
      <c r="CO23" s="164" t="s">
        <v>118</v>
      </c>
      <c r="CP23" s="163" t="s">
        <v>118</v>
      </c>
      <c r="CQ23" s="163" t="s">
        <v>118</v>
      </c>
      <c r="CR23" s="164" t="s">
        <v>118</v>
      </c>
      <c r="CS23" s="163" t="s">
        <v>118</v>
      </c>
      <c r="CT23" s="163" t="s">
        <v>118</v>
      </c>
      <c r="CU23" s="164">
        <v>0</v>
      </c>
      <c r="CV23" s="163" t="s">
        <v>118</v>
      </c>
      <c r="CW23" s="163" t="s">
        <v>118</v>
      </c>
      <c r="CX23" s="164">
        <v>0</v>
      </c>
      <c r="CY23" s="163" t="s">
        <v>118</v>
      </c>
      <c r="CZ23" s="163" t="s">
        <v>118</v>
      </c>
      <c r="DA23" s="164">
        <v>0</v>
      </c>
      <c r="DB23" s="163" t="s">
        <v>118</v>
      </c>
      <c r="DC23" s="163" t="s">
        <v>118</v>
      </c>
      <c r="DD23" s="164">
        <v>0</v>
      </c>
      <c r="DE23" s="163" t="s">
        <v>118</v>
      </c>
      <c r="DF23" s="163" t="s">
        <v>118</v>
      </c>
      <c r="DG23" s="164">
        <v>0</v>
      </c>
      <c r="DH23" s="163" t="s">
        <v>118</v>
      </c>
      <c r="DI23" s="163" t="s">
        <v>118</v>
      </c>
      <c r="DJ23" s="164">
        <v>0</v>
      </c>
      <c r="DK23" s="163">
        <f t="shared" si="53"/>
        <v>0</v>
      </c>
      <c r="DL23" s="163" t="s">
        <v>118</v>
      </c>
      <c r="DM23" s="164">
        <v>0</v>
      </c>
      <c r="DN23" s="163">
        <f t="shared" si="71"/>
        <v>0</v>
      </c>
      <c r="DO23" s="163" t="s">
        <v>118</v>
      </c>
      <c r="DP23" s="164">
        <v>0</v>
      </c>
      <c r="DQ23" s="163">
        <f t="shared" si="55"/>
        <v>0</v>
      </c>
      <c r="DR23" s="163" t="s">
        <v>118</v>
      </c>
      <c r="DS23" s="164">
        <v>0</v>
      </c>
      <c r="DT23" s="163">
        <f t="shared" si="72"/>
        <v>0</v>
      </c>
      <c r="DU23" s="163" t="s">
        <v>118</v>
      </c>
      <c r="DV23" s="164">
        <v>0</v>
      </c>
      <c r="DW23" s="163">
        <f t="shared" si="97"/>
        <v>0</v>
      </c>
      <c r="DX23" s="163" t="s">
        <v>118</v>
      </c>
      <c r="DY23" s="164">
        <v>0</v>
      </c>
      <c r="DZ23" s="163">
        <f t="shared" si="100"/>
        <v>0</v>
      </c>
      <c r="EA23" s="163" t="s">
        <v>118</v>
      </c>
      <c r="EB23" s="164">
        <v>0</v>
      </c>
      <c r="EC23" s="163">
        <f t="shared" si="75"/>
        <v>0</v>
      </c>
      <c r="ED23" s="163" t="s">
        <v>118</v>
      </c>
      <c r="EE23" s="164">
        <v>0</v>
      </c>
      <c r="EF23" s="163">
        <f t="shared" si="112"/>
        <v>0</v>
      </c>
      <c r="EG23" s="163" t="s">
        <v>118</v>
      </c>
      <c r="EH23" s="164">
        <v>0</v>
      </c>
      <c r="EI23" s="163">
        <f t="shared" si="113"/>
        <v>0</v>
      </c>
      <c r="EJ23" s="163" t="s">
        <v>118</v>
      </c>
      <c r="EK23" s="164">
        <v>0</v>
      </c>
      <c r="EL23" s="163">
        <f t="shared" si="114"/>
        <v>0</v>
      </c>
      <c r="EM23" s="163" t="s">
        <v>118</v>
      </c>
      <c r="EN23" s="164">
        <v>0</v>
      </c>
      <c r="EO23" s="163">
        <f t="shared" si="115"/>
        <v>0</v>
      </c>
      <c r="EP23" s="163" t="s">
        <v>118</v>
      </c>
    </row>
    <row r="24" spans="1:254" s="149" customFormat="1" ht="16.5" customHeight="1">
      <c r="B24" s="161" t="s">
        <v>38</v>
      </c>
      <c r="C24" s="162" t="s">
        <v>39</v>
      </c>
      <c r="D24" s="4">
        <v>76</v>
      </c>
      <c r="E24" s="163">
        <f t="shared" si="0"/>
        <v>1.1301350511386111E-4</v>
      </c>
      <c r="F24" s="164">
        <v>63</v>
      </c>
      <c r="G24" s="163">
        <f t="shared" si="1"/>
        <v>8.9631996630975104E-5</v>
      </c>
      <c r="H24" s="4">
        <v>63</v>
      </c>
      <c r="I24" s="163">
        <f t="shared" si="2"/>
        <v>7.2095000612235326E-5</v>
      </c>
      <c r="J24" s="4">
        <v>63</v>
      </c>
      <c r="K24" s="163">
        <f>J24/$J$6</f>
        <v>5.902833734975883E-5</v>
      </c>
      <c r="L24" s="164">
        <v>63</v>
      </c>
      <c r="M24" s="163">
        <f t="shared" si="4"/>
        <v>6.8236540342417459E-5</v>
      </c>
      <c r="N24" s="163">
        <f>(L24/D24)-1</f>
        <v>-0.17105263157894735</v>
      </c>
      <c r="O24" s="164">
        <v>63</v>
      </c>
      <c r="P24" s="163">
        <f t="shared" si="6"/>
        <v>5.9493568084250445E-5</v>
      </c>
      <c r="Q24" s="163">
        <f>(O24/F24)-1</f>
        <v>0</v>
      </c>
      <c r="R24" s="164">
        <v>63</v>
      </c>
      <c r="S24" s="163">
        <f t="shared" si="8"/>
        <v>5.6526779337398476E-5</v>
      </c>
      <c r="T24" s="163">
        <f>(R24/H24)-1</f>
        <v>0</v>
      </c>
      <c r="U24" s="164">
        <v>63</v>
      </c>
      <c r="V24" s="163">
        <f t="shared" si="10"/>
        <v>4.4175743730199798E-5</v>
      </c>
      <c r="W24" s="163">
        <f>(U24/J24)-1</f>
        <v>0</v>
      </c>
      <c r="X24" s="164">
        <v>63</v>
      </c>
      <c r="Y24" s="163">
        <f t="shared" si="12"/>
        <v>4.9708102973096872E-5</v>
      </c>
      <c r="Z24" s="163">
        <f>(X24/L24)-1</f>
        <v>0</v>
      </c>
      <c r="AA24" s="164">
        <v>63</v>
      </c>
      <c r="AB24" s="163">
        <f t="shared" si="14"/>
        <v>4.7731503474171575E-5</v>
      </c>
      <c r="AC24" s="163">
        <f>(AA24/O24)-1</f>
        <v>0</v>
      </c>
      <c r="AD24" s="164">
        <v>63</v>
      </c>
      <c r="AE24" s="163">
        <f t="shared" si="16"/>
        <v>4.6444113356073746E-5</v>
      </c>
      <c r="AF24" s="163">
        <f>(AD24/R24)-1</f>
        <v>0</v>
      </c>
      <c r="AG24" s="164">
        <v>63</v>
      </c>
      <c r="AH24" s="163">
        <f t="shared" si="18"/>
        <v>3.9170432416703762E-5</v>
      </c>
      <c r="AI24" s="163">
        <f>(AG24/U24)-1</f>
        <v>0</v>
      </c>
      <c r="AJ24" s="164">
        <v>63</v>
      </c>
      <c r="AK24" s="163">
        <f t="shared" si="20"/>
        <v>4.3209402365954831E-5</v>
      </c>
      <c r="AL24" s="163">
        <f>(AJ24/X24)-1</f>
        <v>0</v>
      </c>
      <c r="AM24" s="164">
        <v>63</v>
      </c>
      <c r="AN24" s="163">
        <f t="shared" si="22"/>
        <v>4.1834669386584221E-5</v>
      </c>
      <c r="AO24" s="163">
        <f>(AM24/AA24)-1</f>
        <v>0</v>
      </c>
      <c r="AP24" s="164">
        <v>63</v>
      </c>
      <c r="AQ24" s="163">
        <f t="shared" si="24"/>
        <v>4.3896198728543117E-5</v>
      </c>
      <c r="AR24" s="163">
        <f>(AP24/AD24)-1</f>
        <v>0</v>
      </c>
      <c r="AS24" s="164">
        <v>63</v>
      </c>
      <c r="AT24" s="163">
        <f t="shared" si="26"/>
        <v>3.8736930129030867E-5</v>
      </c>
      <c r="AU24" s="163">
        <f>(AS24/AG24)-1</f>
        <v>0</v>
      </c>
      <c r="AV24" s="164">
        <v>63</v>
      </c>
      <c r="AW24" s="163">
        <f>AV24/$AV$6</f>
        <v>4.3382872441959916E-5</v>
      </c>
      <c r="AX24" s="163">
        <f>(AV24/AJ24)-1</f>
        <v>0</v>
      </c>
      <c r="AY24" s="164">
        <v>63</v>
      </c>
      <c r="AZ24" s="163">
        <f t="shared" si="30"/>
        <v>3.97139336020853E-5</v>
      </c>
      <c r="BA24" s="163">
        <f>(AY24/AM24)-1</f>
        <v>0</v>
      </c>
      <c r="BB24" s="164">
        <v>63</v>
      </c>
      <c r="BC24" s="163">
        <f>BB24/$BB$6</f>
        <v>3.8655286877450467E-5</v>
      </c>
      <c r="BD24" s="163">
        <f>(BB24/AP24)-1</f>
        <v>0</v>
      </c>
      <c r="BE24" s="164">
        <v>63</v>
      </c>
      <c r="BF24" s="163">
        <f>BE24/$BE$6</f>
        <v>3.2792056202461278E-5</v>
      </c>
      <c r="BG24" s="163">
        <f>(BE24/AS24)-1</f>
        <v>0</v>
      </c>
      <c r="BH24" s="164">
        <v>63</v>
      </c>
      <c r="BI24" s="163">
        <f t="shared" si="101"/>
        <v>3.4385605639675967E-5</v>
      </c>
      <c r="BJ24" s="163">
        <f t="shared" si="102"/>
        <v>0</v>
      </c>
      <c r="BK24" s="164">
        <v>63</v>
      </c>
      <c r="BL24" s="163">
        <f t="shared" si="103"/>
        <v>3.3656003589973714E-5</v>
      </c>
      <c r="BM24" s="163">
        <f t="shared" si="104"/>
        <v>0</v>
      </c>
      <c r="BN24" s="164">
        <v>63</v>
      </c>
      <c r="BO24" s="163">
        <f t="shared" si="36"/>
        <v>3.3061112679618925E-5</v>
      </c>
      <c r="BP24" s="163">
        <f>(BN24/BB24)-1</f>
        <v>0</v>
      </c>
      <c r="BQ24" s="164">
        <v>63</v>
      </c>
      <c r="BR24" s="163">
        <f t="shared" si="38"/>
        <v>2.5651309132883959E-5</v>
      </c>
      <c r="BS24" s="163">
        <f>(BQ24/BE24)-1</f>
        <v>0</v>
      </c>
      <c r="BT24" s="164">
        <v>63</v>
      </c>
      <c r="BU24" s="163">
        <f>BT24/$BT$6</f>
        <v>2.8479995515530863E-5</v>
      </c>
      <c r="BV24" s="163">
        <f>(BT24/BH24)-1</f>
        <v>0</v>
      </c>
      <c r="BW24" s="166">
        <v>63</v>
      </c>
      <c r="BX24" s="163">
        <f t="shared" si="42"/>
        <v>2.8264974716307141E-5</v>
      </c>
      <c r="BY24" s="163">
        <f>(BW24/BK24)-1</f>
        <v>0</v>
      </c>
      <c r="BZ24" s="164">
        <v>63</v>
      </c>
      <c r="CA24" s="163">
        <f t="shared" si="105"/>
        <v>2.3670577697356259E-5</v>
      </c>
      <c r="CB24" s="163">
        <f>(BZ24/BN24)-1</f>
        <v>0</v>
      </c>
      <c r="CC24" s="164">
        <v>63</v>
      </c>
      <c r="CD24" s="163">
        <f>CC24/$CC$6</f>
        <v>2.1116110452675779E-5</v>
      </c>
      <c r="CE24" s="163">
        <f>(CC24/BQ24)-1</f>
        <v>0</v>
      </c>
      <c r="CF24" s="164">
        <v>63</v>
      </c>
      <c r="CG24" s="187">
        <f t="shared" si="106"/>
        <v>2.2031769812069003E-5</v>
      </c>
      <c r="CH24" s="163">
        <f>(CF24/BT24)-1</f>
        <v>0</v>
      </c>
      <c r="CI24" s="164">
        <v>63</v>
      </c>
      <c r="CJ24" s="187">
        <f t="shared" si="107"/>
        <v>2.165150087860416E-5</v>
      </c>
      <c r="CK24" s="163">
        <f>(CI24/BW24)-1</f>
        <v>0</v>
      </c>
      <c r="CL24" s="164">
        <v>63</v>
      </c>
      <c r="CM24" s="163">
        <f t="shared" si="108"/>
        <v>1.8963480250137334E-5</v>
      </c>
      <c r="CN24" s="163">
        <f>(CL24/BZ24)-1</f>
        <v>0</v>
      </c>
      <c r="CO24" s="164">
        <v>63</v>
      </c>
      <c r="CP24" s="163">
        <f t="shared" si="109"/>
        <v>1.6710751219884839E-5</v>
      </c>
      <c r="CQ24" s="163">
        <f t="shared" si="110"/>
        <v>0</v>
      </c>
      <c r="CR24" s="164">
        <v>63</v>
      </c>
      <c r="CS24" s="163">
        <f t="shared" si="77"/>
        <v>1.8074741638782315E-5</v>
      </c>
      <c r="CT24" s="163">
        <f>(CR24/CF24)-1</f>
        <v>0</v>
      </c>
      <c r="CU24" s="164">
        <v>63</v>
      </c>
      <c r="CV24" s="163">
        <f t="shared" si="111"/>
        <v>1.7932690925517565E-5</v>
      </c>
      <c r="CW24" s="163">
        <f>(CU24/CI24)-1</f>
        <v>0</v>
      </c>
      <c r="CX24" s="164">
        <v>63</v>
      </c>
      <c r="CY24" s="163">
        <f t="shared" si="99"/>
        <v>1.5689454254825539E-5</v>
      </c>
      <c r="CZ24" s="163">
        <f>(CX24/CL24)-1</f>
        <v>0</v>
      </c>
      <c r="DA24" s="164">
        <v>63</v>
      </c>
      <c r="DB24" s="163">
        <f t="shared" si="67"/>
        <v>1.3951869151841514E-5</v>
      </c>
      <c r="DC24" s="163">
        <f>(DA24/CO24)-1</f>
        <v>0</v>
      </c>
      <c r="DD24" s="164">
        <v>63</v>
      </c>
      <c r="DE24" s="163">
        <f t="shared" si="95"/>
        <v>1.4648815573504618E-5</v>
      </c>
      <c r="DF24" s="163">
        <f>(DD24/CR24)-1</f>
        <v>0</v>
      </c>
      <c r="DG24" s="164">
        <v>63</v>
      </c>
      <c r="DH24" s="163">
        <f t="shared" si="52"/>
        <v>1.4301936118926729E-5</v>
      </c>
      <c r="DI24" s="163">
        <f t="shared" si="69"/>
        <v>0</v>
      </c>
      <c r="DJ24" s="164">
        <v>63</v>
      </c>
      <c r="DK24" s="163">
        <f t="shared" si="53"/>
        <v>1.3971600393599943E-5</v>
      </c>
      <c r="DL24" s="163">
        <f>(DJ24/CX24)-1</f>
        <v>0</v>
      </c>
      <c r="DM24" s="164">
        <v>63</v>
      </c>
      <c r="DN24" s="163">
        <f t="shared" si="71"/>
        <v>1.18445904675221E-5</v>
      </c>
      <c r="DO24" s="163">
        <f>(DM24/DA24)-1</f>
        <v>0</v>
      </c>
      <c r="DP24" s="164">
        <v>63</v>
      </c>
      <c r="DQ24" s="163">
        <f t="shared" si="55"/>
        <v>1.2411555355044361E-5</v>
      </c>
      <c r="DR24" s="163">
        <f>(DP24/DD24)-1</f>
        <v>0</v>
      </c>
      <c r="DS24" s="164">
        <v>63</v>
      </c>
      <c r="DT24" s="163">
        <f t="shared" si="72"/>
        <v>1.2041944961430414E-5</v>
      </c>
      <c r="DU24" s="163">
        <f>(DS24/DG24)-1</f>
        <v>0</v>
      </c>
      <c r="DV24" s="164">
        <v>63</v>
      </c>
      <c r="DW24" s="163">
        <f t="shared" si="97"/>
        <v>1.1903086205740122E-5</v>
      </c>
      <c r="DX24" s="163">
        <f>(DV24/DJ24)-1</f>
        <v>0</v>
      </c>
      <c r="DY24" s="164">
        <v>63</v>
      </c>
      <c r="DZ24" s="163">
        <f t="shared" si="100"/>
        <v>1.0744034630581718E-5</v>
      </c>
      <c r="EA24" s="163">
        <f>(DY24/DM24)-1</f>
        <v>0</v>
      </c>
      <c r="EB24" s="164">
        <v>63</v>
      </c>
      <c r="EC24" s="163">
        <f t="shared" si="75"/>
        <v>1.1308066923652957E-5</v>
      </c>
      <c r="ED24" s="163">
        <f>(EB24/DP24)-1</f>
        <v>0</v>
      </c>
      <c r="EE24" s="164">
        <v>50</v>
      </c>
      <c r="EF24" s="163">
        <f t="shared" si="112"/>
        <v>8.6019744283944979E-6</v>
      </c>
      <c r="EG24" s="163">
        <f>(EE24/DS24)-1</f>
        <v>-0.20634920634920639</v>
      </c>
      <c r="EH24" s="164">
        <v>50</v>
      </c>
      <c r="EI24" s="163">
        <f t="shared" si="113"/>
        <v>8.8116098952264336E-6</v>
      </c>
      <c r="EJ24" s="163">
        <f>(EH24/DV24)-1</f>
        <v>-0.20634920634920639</v>
      </c>
      <c r="EK24" s="164">
        <v>46</v>
      </c>
      <c r="EL24" s="163">
        <f t="shared" si="114"/>
        <v>7.10401450948633E-6</v>
      </c>
      <c r="EM24" s="163">
        <f>(EK24/DY24)-1</f>
        <v>-0.26984126984126988</v>
      </c>
      <c r="EN24" s="164">
        <v>46</v>
      </c>
      <c r="EO24" s="163">
        <f t="shared" si="115"/>
        <v>7.3577326411093155E-6</v>
      </c>
      <c r="EP24" s="163">
        <f>(EN24/EB24)-1</f>
        <v>-0.26984126984126988</v>
      </c>
    </row>
    <row r="25" spans="1:254" s="149" customFormat="1" ht="16.5" customHeight="1">
      <c r="B25" s="161" t="s">
        <v>167</v>
      </c>
      <c r="C25" s="162" t="s">
        <v>169</v>
      </c>
      <c r="D25" s="4">
        <f>161449-D26</f>
        <v>139857</v>
      </c>
      <c r="E25" s="163">
        <f t="shared" si="0"/>
        <v>0.20797012874617465</v>
      </c>
      <c r="F25" s="164">
        <f>179167-F26</f>
        <v>150146</v>
      </c>
      <c r="G25" s="163">
        <f t="shared" si="1"/>
        <v>0.21361723438340299</v>
      </c>
      <c r="H25" s="4">
        <f>177476-H26</f>
        <v>149895</v>
      </c>
      <c r="I25" s="163">
        <f t="shared" si="2"/>
        <v>0.17153460502811133</v>
      </c>
      <c r="J25" s="4">
        <v>166813</v>
      </c>
      <c r="K25" s="163">
        <f>J25/$J$6</f>
        <v>0.15629673076706857</v>
      </c>
      <c r="L25" s="164">
        <v>172994</v>
      </c>
      <c r="M25" s="163">
        <f t="shared" si="4"/>
        <v>0.18737320730152643</v>
      </c>
      <c r="N25" s="163">
        <f>(L25/D25)-1</f>
        <v>0.23693486918781326</v>
      </c>
      <c r="O25" s="164">
        <v>194615</v>
      </c>
      <c r="P25" s="163">
        <f t="shared" si="6"/>
        <v>0.18378318655105397</v>
      </c>
      <c r="Q25" s="163">
        <f>(O25/F25)-1</f>
        <v>0.29617172618651177</v>
      </c>
      <c r="R25" s="164">
        <v>205646</v>
      </c>
      <c r="S25" s="163">
        <f t="shared" si="8"/>
        <v>0.18451596926378805</v>
      </c>
      <c r="T25" s="163">
        <f>(R25/H25)-1</f>
        <v>0.37193368691417317</v>
      </c>
      <c r="U25" s="164">
        <v>241062</v>
      </c>
      <c r="V25" s="163">
        <f t="shared" si="10"/>
        <v>0.16903322436649879</v>
      </c>
      <c r="W25" s="163">
        <f>(U25/J25)-1</f>
        <v>0.44510319939093468</v>
      </c>
      <c r="X25" s="164">
        <v>240716</v>
      </c>
      <c r="Y25" s="163">
        <f t="shared" si="12"/>
        <v>0.18992913833765057</v>
      </c>
      <c r="Z25" s="163">
        <f>(X25/L25)-1</f>
        <v>0.39147022440084633</v>
      </c>
      <c r="AA25" s="164">
        <v>252846</v>
      </c>
      <c r="AB25" s="163">
        <f t="shared" si="14"/>
        <v>0.19156697980048232</v>
      </c>
      <c r="AC25" s="163">
        <f>(AA25/O25)-1</f>
        <v>0.29921126326336611</v>
      </c>
      <c r="AD25" s="164">
        <v>254146</v>
      </c>
      <c r="AE25" s="163">
        <f t="shared" si="16"/>
        <v>0.18735850211099553</v>
      </c>
      <c r="AF25" s="163">
        <f>(AD25/R25)-1</f>
        <v>0.23584217538877494</v>
      </c>
      <c r="AG25" s="164">
        <v>283768</v>
      </c>
      <c r="AH25" s="163">
        <f t="shared" si="18"/>
        <v>0.1764335756511618</v>
      </c>
      <c r="AI25" s="163">
        <f>(AG25/U25)-1</f>
        <v>0.177157743651011</v>
      </c>
      <c r="AJ25" s="164">
        <v>289734</v>
      </c>
      <c r="AK25" s="163">
        <f t="shared" si="20"/>
        <v>0.19871798389043741</v>
      </c>
      <c r="AL25" s="163">
        <f>(AJ25/X25)-1</f>
        <v>0.2036341580950165</v>
      </c>
      <c r="AM25" s="164">
        <v>305779</v>
      </c>
      <c r="AN25" s="163">
        <f t="shared" si="22"/>
        <v>0.20305021222794184</v>
      </c>
      <c r="AO25" s="163">
        <f>(AM25/AA25)-1</f>
        <v>0.20934877356177273</v>
      </c>
      <c r="AP25" s="164">
        <v>324554</v>
      </c>
      <c r="AQ25" s="163">
        <f t="shared" si="24"/>
        <v>0.22613788701815213</v>
      </c>
      <c r="AR25" s="163">
        <f>(AP25/AD25)-1</f>
        <v>0.27703760830388835</v>
      </c>
      <c r="AS25" s="164">
        <v>358628</v>
      </c>
      <c r="AT25" s="163">
        <f t="shared" si="26"/>
        <v>0.22051028219546162</v>
      </c>
      <c r="AU25" s="163">
        <f>(AS25/AG25)-1</f>
        <v>0.26380705364946011</v>
      </c>
      <c r="AV25" s="164">
        <v>350828</v>
      </c>
      <c r="AW25" s="163">
        <f>AV25/$AV$6</f>
        <v>0.24158613290583988</v>
      </c>
      <c r="AX25" s="163">
        <f>(AV25/AJ25)-1</f>
        <v>0.2108623772149627</v>
      </c>
      <c r="AY25" s="164">
        <v>356578</v>
      </c>
      <c r="AZ25" s="163">
        <f t="shared" si="30"/>
        <v>0.22477960342800588</v>
      </c>
      <c r="BA25" s="163">
        <f>(AY25/AM25)-1</f>
        <v>0.16612978654518451</v>
      </c>
      <c r="BB25" s="164">
        <v>354209</v>
      </c>
      <c r="BC25" s="163">
        <f>BB25/$BB$6</f>
        <v>0.21733413507261673</v>
      </c>
      <c r="BD25" s="163">
        <f>(BB25/AP25)-1</f>
        <v>9.1371543718456794E-2</v>
      </c>
      <c r="BE25" s="164">
        <v>357572</v>
      </c>
      <c r="BF25" s="163">
        <f>BE25/$BE$6</f>
        <v>0.18611938286391244</v>
      </c>
      <c r="BG25" s="163">
        <f>(BE25/AS25)-1</f>
        <v>-2.9445553609869224E-3</v>
      </c>
      <c r="BH25" s="164">
        <v>356790</v>
      </c>
      <c r="BI25" s="163">
        <f t="shared" si="101"/>
        <v>0.19473714660603156</v>
      </c>
      <c r="BJ25" s="163">
        <f t="shared" si="102"/>
        <v>1.6994082570376268E-2</v>
      </c>
      <c r="BK25" s="164">
        <v>360491</v>
      </c>
      <c r="BL25" s="163">
        <f t="shared" si="103"/>
        <v>0.19258232365322564</v>
      </c>
      <c r="BM25" s="163">
        <f t="shared" si="104"/>
        <v>1.0973756092636178E-2</v>
      </c>
      <c r="BN25" s="164">
        <v>364293</v>
      </c>
      <c r="BO25" s="163">
        <f t="shared" si="36"/>
        <v>0.19117352256184789</v>
      </c>
      <c r="BP25" s="163">
        <f>(BN25/BB25)-1</f>
        <v>2.846906769732005E-2</v>
      </c>
      <c r="BQ25" s="164">
        <v>412603</v>
      </c>
      <c r="BR25" s="163">
        <f t="shared" si="38"/>
        <v>0.16799693812944955</v>
      </c>
      <c r="BS25" s="163">
        <f>(BQ25/BE25)-1</f>
        <v>0.15390187151119217</v>
      </c>
      <c r="BT25" s="164">
        <v>414185</v>
      </c>
      <c r="BU25" s="163">
        <f>BT25/$BT$6</f>
        <v>0.18723788797778018</v>
      </c>
      <c r="BV25" s="163">
        <f>(BT25/BH25)-1</f>
        <v>0.16086493455534057</v>
      </c>
      <c r="BW25" s="166">
        <v>453996</v>
      </c>
      <c r="BX25" s="163">
        <f t="shared" si="42"/>
        <v>0.20368548351277105</v>
      </c>
      <c r="BY25" s="163">
        <f>(BW25/BK25)-1</f>
        <v>0.25938234241631553</v>
      </c>
      <c r="BZ25" s="164">
        <v>473940</v>
      </c>
      <c r="CA25" s="163">
        <f t="shared" si="105"/>
        <v>0.17807037450611152</v>
      </c>
      <c r="CB25" s="163">
        <f>(BZ25/BN25)-1</f>
        <v>0.30098574499098252</v>
      </c>
      <c r="CC25" s="164">
        <v>599481</v>
      </c>
      <c r="CD25" s="163">
        <f>CC25/$CC$6</f>
        <v>0.20093185730604016</v>
      </c>
      <c r="CE25" s="163">
        <f>(CC25/BQ25)-1</f>
        <v>0.45292448188694712</v>
      </c>
      <c r="CF25" s="164">
        <v>633359</v>
      </c>
      <c r="CG25" s="187">
        <f t="shared" si="106"/>
        <v>0.22149237613336845</v>
      </c>
      <c r="CH25" s="163">
        <f>(CF25/BT25)-1</f>
        <v>0.52916933254463583</v>
      </c>
      <c r="CI25" s="164">
        <v>671099</v>
      </c>
      <c r="CJ25" s="187">
        <f t="shared" si="107"/>
        <v>0.23063969187508526</v>
      </c>
      <c r="CK25" s="163">
        <f>(CI25/BW25)-1</f>
        <v>0.47820465378549581</v>
      </c>
      <c r="CL25" s="164">
        <v>745619</v>
      </c>
      <c r="CM25" s="163">
        <f t="shared" si="108"/>
        <v>0.22443700286709761</v>
      </c>
      <c r="CN25" s="163">
        <f>(CL25/BZ25)-1</f>
        <v>0.57323500865088417</v>
      </c>
      <c r="CO25" s="164">
        <v>846204</v>
      </c>
      <c r="CP25" s="163">
        <f t="shared" si="109"/>
        <v>0.22445562738526079</v>
      </c>
      <c r="CQ25" s="163">
        <f t="shared" si="110"/>
        <v>0.41156100026522946</v>
      </c>
      <c r="CR25" s="164">
        <v>843189</v>
      </c>
      <c r="CS25" s="163">
        <f t="shared" si="77"/>
        <v>0.24191148139147969</v>
      </c>
      <c r="CT25" s="163">
        <f>(CR25/CF25)-1</f>
        <v>0.3312971000648921</v>
      </c>
      <c r="CU25" s="164">
        <v>865645</v>
      </c>
      <c r="CV25" s="163">
        <f t="shared" si="111"/>
        <v>0.24640228946380399</v>
      </c>
      <c r="CW25" s="163">
        <f>(CU25/CI25)-1</f>
        <v>0.28989165532954164</v>
      </c>
      <c r="CX25" s="164">
        <v>936726</v>
      </c>
      <c r="CY25" s="163">
        <f t="shared" si="99"/>
        <v>0.233281265496916</v>
      </c>
      <c r="CZ25" s="163">
        <f>(CX25/CL25)-1</f>
        <v>0.25630650506491914</v>
      </c>
      <c r="DA25" s="164">
        <v>1063348</v>
      </c>
      <c r="DB25" s="163">
        <f t="shared" si="67"/>
        <v>0.23548717712495826</v>
      </c>
      <c r="DC25" s="163">
        <f>(DA25/CO25)-1</f>
        <v>0.25660951732679127</v>
      </c>
      <c r="DD25" s="164">
        <v>1101156</v>
      </c>
      <c r="DE25" s="163">
        <f t="shared" si="95"/>
        <v>0.25604176447076271</v>
      </c>
      <c r="DF25" s="163">
        <f>(DD25/CR25)-1</f>
        <v>0.30594208415906765</v>
      </c>
      <c r="DG25" s="164">
        <v>1138162</v>
      </c>
      <c r="DH25" s="163">
        <f t="shared" ref="DH25:DH60" si="116">DG25/$DG$6</f>
        <v>0.25837968598396638</v>
      </c>
      <c r="DI25" s="163">
        <f t="shared" si="69"/>
        <v>0.31481380935602932</v>
      </c>
      <c r="DJ25" s="164">
        <v>1204275</v>
      </c>
      <c r="DK25" s="163">
        <f t="shared" si="53"/>
        <v>0.2670737946667075</v>
      </c>
      <c r="DL25" s="163">
        <f>(DJ25/CX25)-1</f>
        <v>0.28562140903529953</v>
      </c>
      <c r="DM25" s="164">
        <v>1304065</v>
      </c>
      <c r="DN25" s="163">
        <f t="shared" si="71"/>
        <v>0.24517644234966993</v>
      </c>
      <c r="DO25" s="163">
        <f>(DM25/DA25)-1</f>
        <v>0.22637650138994947</v>
      </c>
      <c r="DP25" s="164">
        <v>1320473</v>
      </c>
      <c r="DQ25" s="163">
        <f t="shared" si="55"/>
        <v>0.26014482118002369</v>
      </c>
      <c r="DR25" s="163">
        <f>(DP25/DD25)-1</f>
        <v>0.19916978157499932</v>
      </c>
      <c r="DS25" s="164">
        <v>1391883</v>
      </c>
      <c r="DT25" s="163">
        <f t="shared" si="72"/>
        <v>0.26604727744048651</v>
      </c>
      <c r="DU25" s="163">
        <f>(DS25/DG25)-1</f>
        <v>0.22292169304545406</v>
      </c>
      <c r="DV25" s="164">
        <v>1475060</v>
      </c>
      <c r="DW25" s="163">
        <f>DV25/DV$6</f>
        <v>0.27869470378792099</v>
      </c>
      <c r="DX25" s="163">
        <f>(DV25/DJ25)-1</f>
        <v>0.22485312740030317</v>
      </c>
      <c r="DY25" s="164">
        <v>1544202</v>
      </c>
      <c r="DZ25" s="163">
        <f t="shared" si="100"/>
        <v>0.26334856769227855</v>
      </c>
      <c r="EA25" s="163">
        <f>(DY25/DM25)-1</f>
        <v>0.18414496209928188</v>
      </c>
      <c r="EB25" s="164">
        <v>1559316</v>
      </c>
      <c r="EC25" s="163">
        <f t="shared" si="75"/>
        <v>0.27988650290671169</v>
      </c>
      <c r="ED25" s="163">
        <f>(EB25/DP25)-1</f>
        <v>0.18087685246120144</v>
      </c>
      <c r="EE25" s="164">
        <v>1589602</v>
      </c>
      <c r="EF25" s="163">
        <f t="shared" si="112"/>
        <v>0.273474315106495</v>
      </c>
      <c r="EG25" s="163">
        <f>(EE25/DS25)-1</f>
        <v>0.14205145116363949</v>
      </c>
      <c r="EH25" s="164">
        <v>1603876</v>
      </c>
      <c r="EI25" s="163">
        <f t="shared" si="113"/>
        <v>0.28265459264632381</v>
      </c>
      <c r="EJ25" s="163">
        <f>(EH25/DV25)-1</f>
        <v>8.7329328976448517E-2</v>
      </c>
      <c r="EK25" s="164">
        <v>1645069</v>
      </c>
      <c r="EL25" s="163">
        <f t="shared" si="114"/>
        <v>0.25405639228491672</v>
      </c>
      <c r="EM25" s="163">
        <f>(EK25/DY25)-1</f>
        <v>6.5319822147620554E-2</v>
      </c>
      <c r="EN25" s="164">
        <v>1636648</v>
      </c>
      <c r="EO25" s="163">
        <f t="shared" si="115"/>
        <v>0.26178300894796258</v>
      </c>
      <c r="EP25" s="163">
        <f>(EN25/EB25)-1</f>
        <v>4.9593539731523251E-2</v>
      </c>
    </row>
    <row r="26" spans="1:254" s="149" customFormat="1" ht="16.5" customHeight="1">
      <c r="B26" s="161" t="s">
        <v>168</v>
      </c>
      <c r="C26" s="162" t="s">
        <v>170</v>
      </c>
      <c r="D26" s="4">
        <v>21592</v>
      </c>
      <c r="E26" s="163">
        <f t="shared" si="0"/>
        <v>3.2107731610769595E-2</v>
      </c>
      <c r="F26" s="164">
        <v>29021</v>
      </c>
      <c r="G26" s="163">
        <f t="shared" si="1"/>
        <v>4.1289050384563951E-2</v>
      </c>
      <c r="H26" s="4">
        <v>27581</v>
      </c>
      <c r="I26" s="163">
        <f t="shared" si="2"/>
        <v>3.1562733522000994E-2</v>
      </c>
      <c r="J26" s="4">
        <v>34710</v>
      </c>
      <c r="K26" s="163">
        <f>J26/$J$6</f>
        <v>3.2521803006509982E-2</v>
      </c>
      <c r="L26" s="164">
        <v>36255</v>
      </c>
      <c r="M26" s="163">
        <f t="shared" si="4"/>
        <v>3.9268504287529288E-2</v>
      </c>
      <c r="N26" s="163">
        <f>(L26/D26)-1</f>
        <v>0.67909410892923305</v>
      </c>
      <c r="O26" s="164">
        <v>37811</v>
      </c>
      <c r="P26" s="163">
        <f t="shared" si="6"/>
        <v>3.5706528616406247E-2</v>
      </c>
      <c r="Q26" s="163">
        <f>(O26/F26)-1</f>
        <v>0.30288411839702278</v>
      </c>
      <c r="R26" s="164">
        <v>38446</v>
      </c>
      <c r="S26" s="163">
        <f t="shared" si="8"/>
        <v>3.4495691403263841E-2</v>
      </c>
      <c r="T26" s="163">
        <f>(R26/H26)-1</f>
        <v>0.3939306044015809</v>
      </c>
      <c r="U26" s="164">
        <v>39308</v>
      </c>
      <c r="V26" s="163">
        <f t="shared" si="10"/>
        <v>2.756285927851895E-2</v>
      </c>
      <c r="W26" s="163">
        <f>(U26/J26)-1</f>
        <v>0.13246902909824265</v>
      </c>
      <c r="X26" s="164">
        <v>39472</v>
      </c>
      <c r="Y26" s="163">
        <f t="shared" si="12"/>
        <v>3.1144099056413962E-2</v>
      </c>
      <c r="Z26" s="163">
        <f>(X26/L26)-1</f>
        <v>8.8732588608467777E-2</v>
      </c>
      <c r="AA26" s="164">
        <v>38808</v>
      </c>
      <c r="AB26" s="163">
        <f t="shared" si="14"/>
        <v>2.9402606140089691E-2</v>
      </c>
      <c r="AC26" s="163">
        <f>(AA26/O26)-1</f>
        <v>2.6367988151596133E-2</v>
      </c>
      <c r="AD26" s="164">
        <v>39568</v>
      </c>
      <c r="AE26" s="163">
        <f t="shared" si="16"/>
        <v>2.9169852020208348E-2</v>
      </c>
      <c r="AF26" s="163">
        <f>(AD26/R26)-1</f>
        <v>2.9183790251261499E-2</v>
      </c>
      <c r="AG26" s="164">
        <v>51409</v>
      </c>
      <c r="AH26" s="163">
        <f t="shared" si="18"/>
        <v>3.1963694604925777E-2</v>
      </c>
      <c r="AI26" s="163">
        <f>(AG26/U26)-1</f>
        <v>0.30785081917166979</v>
      </c>
      <c r="AJ26" s="164">
        <v>48979</v>
      </c>
      <c r="AK26" s="163">
        <f t="shared" si="20"/>
        <v>3.359290981717622E-2</v>
      </c>
      <c r="AL26" s="163">
        <f>(AJ26/X26)-1</f>
        <v>0.2408542764491286</v>
      </c>
      <c r="AM26" s="164">
        <v>47796</v>
      </c>
      <c r="AN26" s="163">
        <f t="shared" si="22"/>
        <v>3.1738569174621895E-2</v>
      </c>
      <c r="AO26" s="163">
        <f>(AM26/AA26)-1</f>
        <v>0.23160173160173159</v>
      </c>
      <c r="AP26" s="164">
        <v>49544</v>
      </c>
      <c r="AQ26" s="163">
        <f t="shared" si="24"/>
        <v>3.4520528092173659E-2</v>
      </c>
      <c r="AR26" s="163">
        <f>(AP26/AD26)-1</f>
        <v>0.25212292761827748</v>
      </c>
      <c r="AS26" s="164">
        <v>50480</v>
      </c>
      <c r="AT26" s="163">
        <f t="shared" si="26"/>
        <v>3.1038733855769496E-2</v>
      </c>
      <c r="AU26" s="163">
        <f>(AS26/AG26)-1</f>
        <v>-1.8070765819214518E-2</v>
      </c>
      <c r="AV26" s="164">
        <v>46528</v>
      </c>
      <c r="AW26" s="163">
        <f>AV26/$AV$6</f>
        <v>3.2039972840944619E-2</v>
      </c>
      <c r="AX26" s="163">
        <f>(AV26/AJ26)-1</f>
        <v>-5.0041854672410624E-2</v>
      </c>
      <c r="AY26" s="164">
        <v>43842</v>
      </c>
      <c r="AZ26" s="163">
        <f t="shared" si="30"/>
        <v>2.7637115507660692E-2</v>
      </c>
      <c r="BA26" s="163">
        <f>(AY26/AM26)-1</f>
        <v>-8.2726587998995682E-2</v>
      </c>
      <c r="BB26" s="164">
        <v>41490</v>
      </c>
      <c r="BC26" s="163">
        <f>BB26/$BB$6</f>
        <v>2.5457267500720953E-2</v>
      </c>
      <c r="BD26" s="163">
        <f>(BB26/AP26)-1</f>
        <v>-0.16256257064427582</v>
      </c>
      <c r="BE26" s="164">
        <v>46113</v>
      </c>
      <c r="BF26" s="163">
        <f>BE26/$BE$6</f>
        <v>2.4002223613715824E-2</v>
      </c>
      <c r="BG26" s="163">
        <f>(BE26/AS26)-1</f>
        <v>-8.6509508716323347E-2</v>
      </c>
      <c r="BH26" s="164">
        <v>43529</v>
      </c>
      <c r="BI26" s="163">
        <f t="shared" si="101"/>
        <v>2.3758270283959607E-2</v>
      </c>
      <c r="BJ26" s="163">
        <f t="shared" si="102"/>
        <v>-6.4455811554332887E-2</v>
      </c>
      <c r="BK26" s="164">
        <v>41974</v>
      </c>
      <c r="BL26" s="163">
        <f t="shared" si="103"/>
        <v>2.2423445947389788E-2</v>
      </c>
      <c r="BM26" s="163">
        <f t="shared" si="104"/>
        <v>-4.2607545276219128E-2</v>
      </c>
      <c r="BN26" s="164">
        <v>41006</v>
      </c>
      <c r="BO26" s="163">
        <f t="shared" si="36"/>
        <v>2.1519110897467518E-2</v>
      </c>
      <c r="BP26" s="163">
        <f>(BN26/BB26)-1</f>
        <v>-1.1665461557001655E-2</v>
      </c>
      <c r="BQ26" s="164">
        <v>66977</v>
      </c>
      <c r="BR26" s="163">
        <f t="shared" si="38"/>
        <v>2.7270598917351889E-2</v>
      </c>
      <c r="BS26" s="163">
        <f>(BQ26/BE26)-1</f>
        <v>0.45245375490642559</v>
      </c>
      <c r="BT26" s="164">
        <v>67770</v>
      </c>
      <c r="BU26" s="163">
        <f>BT26/$BT$6</f>
        <v>3.0636338033135344E-2</v>
      </c>
      <c r="BV26" s="163">
        <f>(BT26/BH26)-1</f>
        <v>0.55689310574559481</v>
      </c>
      <c r="BW26" s="166">
        <v>235930</v>
      </c>
      <c r="BX26" s="163">
        <f t="shared" si="42"/>
        <v>0.10585008706060862</v>
      </c>
      <c r="BY26" s="163">
        <f>(BW26/BK26)-1</f>
        <v>4.6208605327107257</v>
      </c>
      <c r="BZ26" s="164">
        <v>247432</v>
      </c>
      <c r="CA26" s="163">
        <f t="shared" si="105"/>
        <v>9.2966006044638949E-2</v>
      </c>
      <c r="CB26" s="163">
        <f>(BZ26/BN26)-1</f>
        <v>5.0340437984685167</v>
      </c>
      <c r="CC26" s="164">
        <v>204858</v>
      </c>
      <c r="CD26" s="163">
        <f>CC26/$CC$6</f>
        <v>6.8663558017686588E-2</v>
      </c>
      <c r="CE26" s="163">
        <f>(CC26/BQ26)-1</f>
        <v>2.0586320677247412</v>
      </c>
      <c r="CF26" s="164">
        <v>209733</v>
      </c>
      <c r="CG26" s="187">
        <f t="shared" si="106"/>
        <v>7.3345859968169336E-2</v>
      </c>
      <c r="CH26" s="163">
        <f>(CF26/BT26)-1</f>
        <v>2.0947764497565293</v>
      </c>
      <c r="CI26" s="164">
        <v>226507</v>
      </c>
      <c r="CJ26" s="187">
        <f t="shared" si="107"/>
        <v>7.7844706500158609E-2</v>
      </c>
      <c r="CK26" s="163">
        <f>(CI26/BW26)-1</f>
        <v>-3.9939812656296314E-2</v>
      </c>
      <c r="CL26" s="164">
        <v>275215</v>
      </c>
      <c r="CM26" s="163">
        <f t="shared" si="108"/>
        <v>8.2841812968913436E-2</v>
      </c>
      <c r="CN26" s="163">
        <f>(CL26/BZ26)-1</f>
        <v>0.11228539558343309</v>
      </c>
      <c r="CO26" s="164">
        <v>256165</v>
      </c>
      <c r="CP26" s="163">
        <f t="shared" si="109"/>
        <v>6.7947771210187302E-2</v>
      </c>
      <c r="CQ26" s="163">
        <f t="shared" si="110"/>
        <v>0.25045153228089712</v>
      </c>
      <c r="CR26" s="164">
        <v>256630</v>
      </c>
      <c r="CS26" s="163">
        <f t="shared" si="77"/>
        <v>7.362731661524928E-2</v>
      </c>
      <c r="CT26" s="163">
        <f>(CR26/CF26)-1</f>
        <v>0.22360334329838416</v>
      </c>
      <c r="CU26" s="164">
        <f>298025-40000</f>
        <v>258025</v>
      </c>
      <c r="CV26" s="163">
        <f t="shared" si="111"/>
        <v>7.3445755175502697E-2</v>
      </c>
      <c r="CW26" s="163">
        <f>(CU26/CI26)-1</f>
        <v>0.13914801750056283</v>
      </c>
      <c r="CX26" s="164">
        <v>308051</v>
      </c>
      <c r="CY26" s="163">
        <f t="shared" si="99"/>
        <v>7.6716699565924792E-2</v>
      </c>
      <c r="CZ26" s="163">
        <f>(CX26/CL26)-1</f>
        <v>0.11931035735697537</v>
      </c>
      <c r="DA26" s="164">
        <v>322203</v>
      </c>
      <c r="DB26" s="163">
        <f t="shared" si="67"/>
        <v>7.1354509465568122E-2</v>
      </c>
      <c r="DC26" s="163">
        <f>(DA26/CO26)-1</f>
        <v>0.25779478070774697</v>
      </c>
      <c r="DD26" s="164">
        <v>313311</v>
      </c>
      <c r="DE26" s="163">
        <f t="shared" si="95"/>
        <v>7.285135009762389E-2</v>
      </c>
      <c r="DF26" s="163">
        <f>(DD26/CR26)-1</f>
        <v>0.22086661730896617</v>
      </c>
      <c r="DG26" s="164">
        <v>340559</v>
      </c>
      <c r="DH26" s="163">
        <f t="shared" si="116"/>
        <v>7.7311953376596312E-2</v>
      </c>
      <c r="DI26" s="163">
        <f t="shared" si="69"/>
        <v>0.31986822982269159</v>
      </c>
      <c r="DJ26" s="164">
        <v>350791</v>
      </c>
      <c r="DK26" s="163">
        <f t="shared" si="53"/>
        <v>7.7795423391608207E-2</v>
      </c>
      <c r="DL26" s="163">
        <f>(DJ26/CX26)-1</f>
        <v>0.13874326004460302</v>
      </c>
      <c r="DM26" s="164">
        <v>368084</v>
      </c>
      <c r="DN26" s="163">
        <f t="shared" si="71"/>
        <v>6.9203241867419121E-2</v>
      </c>
      <c r="DO26" s="163">
        <f>(DM26/DA26)-1</f>
        <v>0.14239780511044287</v>
      </c>
      <c r="DP26" s="164">
        <v>361394</v>
      </c>
      <c r="DQ26" s="163">
        <f t="shared" si="55"/>
        <v>7.1197803745728608E-2</v>
      </c>
      <c r="DR26" s="163">
        <f>(DP26/DD26)-1</f>
        <v>0.15346732160696552</v>
      </c>
      <c r="DS26" s="164">
        <v>371837</v>
      </c>
      <c r="DT26" s="163">
        <f t="shared" si="72"/>
        <v>7.1073661724180975E-2</v>
      </c>
      <c r="DU26" s="163">
        <f>(DS26/DG26)-1</f>
        <v>9.1843116758036025E-2</v>
      </c>
      <c r="DV26" s="164">
        <v>386715</v>
      </c>
      <c r="DW26" s="163">
        <f>DV26/DV$6</f>
        <v>7.3065110826234778E-2</v>
      </c>
      <c r="DX26" s="163">
        <f>(DV26/DJ26)-1</f>
        <v>0.10240855666194393</v>
      </c>
      <c r="DY26" s="164">
        <v>421797</v>
      </c>
      <c r="DZ26" s="163">
        <f t="shared" si="100"/>
        <v>7.1933358334531378E-2</v>
      </c>
      <c r="EA26" s="163">
        <f>(DY26/DM26)-1</f>
        <v>0.14592592995077203</v>
      </c>
      <c r="EB26" s="164">
        <v>420496</v>
      </c>
      <c r="EC26" s="163">
        <f t="shared" si="75"/>
        <v>7.5476141414736103E-2</v>
      </c>
      <c r="ED26" s="163">
        <f>(EB26/DP26)-1</f>
        <v>0.16353896301543469</v>
      </c>
      <c r="EE26" s="164">
        <v>470286</v>
      </c>
      <c r="EF26" s="163">
        <f t="shared" si="112"/>
        <v>8.0907762920638698E-2</v>
      </c>
      <c r="EG26" s="163">
        <f>(EE26/DS26)-1</f>
        <v>0.2647638615845116</v>
      </c>
      <c r="EH26" s="164">
        <v>472011</v>
      </c>
      <c r="EI26" s="163">
        <f t="shared" si="113"/>
        <v>8.3183535965114477E-2</v>
      </c>
      <c r="EJ26" s="163">
        <f>(EH26/DV26)-1</f>
        <v>0.22056553275668134</v>
      </c>
      <c r="EK26" s="164">
        <v>500244</v>
      </c>
      <c r="EL26" s="163">
        <f t="shared" si="114"/>
        <v>7.7255231180075642E-2</v>
      </c>
      <c r="EM26" s="163">
        <f>(EK26/DY26)-1</f>
        <v>0.18598283060334708</v>
      </c>
      <c r="EN26" s="164">
        <v>495518</v>
      </c>
      <c r="EO26" s="163">
        <f t="shared" si="115"/>
        <v>7.9258455714287079E-2</v>
      </c>
      <c r="EP26" s="163">
        <f>(EN26/EB26)-1</f>
        <v>0.17841311213424138</v>
      </c>
    </row>
    <row r="27" spans="1:254" s="151" customFormat="1" ht="16.5" customHeight="1">
      <c r="A27" s="150"/>
      <c r="B27" s="311" t="s">
        <v>16</v>
      </c>
      <c r="C27" s="312" t="s">
        <v>161</v>
      </c>
      <c r="D27" s="313"/>
      <c r="E27" s="314"/>
      <c r="F27" s="315"/>
      <c r="G27" s="314"/>
      <c r="H27" s="315"/>
      <c r="I27" s="314"/>
      <c r="J27" s="315"/>
      <c r="K27" s="314"/>
      <c r="L27" s="315"/>
      <c r="M27" s="314"/>
      <c r="N27" s="319"/>
      <c r="O27" s="315"/>
      <c r="P27" s="314"/>
      <c r="Q27" s="319"/>
      <c r="R27" s="315"/>
      <c r="S27" s="314"/>
      <c r="T27" s="319"/>
      <c r="U27" s="315"/>
      <c r="V27" s="314"/>
      <c r="W27" s="319"/>
      <c r="X27" s="316"/>
      <c r="Y27" s="314"/>
      <c r="Z27" s="319"/>
      <c r="AA27" s="317"/>
      <c r="AB27" s="314"/>
      <c r="AC27" s="319"/>
      <c r="AD27" s="317"/>
      <c r="AE27" s="314"/>
      <c r="AF27" s="319"/>
      <c r="AG27" s="317"/>
      <c r="AH27" s="314"/>
      <c r="AI27" s="319"/>
      <c r="AJ27" s="317"/>
      <c r="AK27" s="314"/>
      <c r="AL27" s="319"/>
      <c r="AM27" s="317"/>
      <c r="AN27" s="314"/>
      <c r="AO27" s="319"/>
      <c r="AP27" s="317"/>
      <c r="AQ27" s="314"/>
      <c r="AR27" s="319"/>
      <c r="AS27" s="317"/>
      <c r="AT27" s="314"/>
      <c r="AU27" s="319"/>
      <c r="AV27" s="317"/>
      <c r="AW27" s="314"/>
      <c r="AX27" s="319"/>
      <c r="AY27" s="317"/>
      <c r="AZ27" s="314"/>
      <c r="BA27" s="319"/>
      <c r="BB27" s="317"/>
      <c r="BC27" s="314"/>
      <c r="BD27" s="319"/>
      <c r="BE27" s="317"/>
      <c r="BF27" s="314"/>
      <c r="BG27" s="319"/>
      <c r="BH27" s="317"/>
      <c r="BI27" s="314"/>
      <c r="BJ27" s="319"/>
      <c r="BK27" s="317"/>
      <c r="BL27" s="314"/>
      <c r="BM27" s="319"/>
      <c r="BN27" s="317"/>
      <c r="BO27" s="314"/>
      <c r="BP27" s="319"/>
      <c r="BQ27" s="317"/>
      <c r="BR27" s="314"/>
      <c r="BS27" s="319"/>
      <c r="BT27" s="317"/>
      <c r="BU27" s="314"/>
      <c r="BV27" s="319"/>
      <c r="BW27" s="318"/>
      <c r="BX27" s="314"/>
      <c r="BY27" s="319"/>
      <c r="BZ27" s="317"/>
      <c r="CA27" s="314"/>
      <c r="CB27" s="319"/>
      <c r="CC27" s="317"/>
      <c r="CD27" s="314"/>
      <c r="CE27" s="319"/>
      <c r="CF27" s="317"/>
      <c r="CG27" s="314"/>
      <c r="CH27" s="319"/>
      <c r="CI27" s="318"/>
      <c r="CJ27" s="314"/>
      <c r="CK27" s="319"/>
      <c r="CL27" s="318"/>
      <c r="CM27" s="319"/>
      <c r="CN27" s="319"/>
      <c r="CO27" s="318"/>
      <c r="CP27" s="319"/>
      <c r="CQ27" s="319"/>
      <c r="CR27" s="318"/>
      <c r="CS27" s="319"/>
      <c r="CT27" s="319"/>
      <c r="CU27" s="318"/>
      <c r="CV27" s="319"/>
      <c r="CW27" s="319"/>
      <c r="CX27" s="318"/>
      <c r="CY27" s="319"/>
      <c r="CZ27" s="319"/>
      <c r="DA27" s="318"/>
      <c r="DB27" s="319"/>
      <c r="DC27" s="319"/>
      <c r="DD27" s="318"/>
      <c r="DE27" s="319"/>
      <c r="DF27" s="319"/>
      <c r="DG27" s="318"/>
      <c r="DH27" s="319"/>
      <c r="DI27" s="319"/>
      <c r="DJ27" s="318"/>
      <c r="DK27" s="319"/>
      <c r="DL27" s="319"/>
      <c r="DM27" s="318"/>
      <c r="DN27" s="319"/>
      <c r="DO27" s="319"/>
      <c r="DP27" s="318"/>
      <c r="DQ27" s="319"/>
      <c r="DR27" s="319"/>
      <c r="DS27" s="318"/>
      <c r="DT27" s="319"/>
      <c r="DU27" s="319"/>
      <c r="DV27" s="318"/>
      <c r="DW27" s="319"/>
      <c r="DX27" s="319"/>
      <c r="DY27" s="318"/>
      <c r="DZ27" s="319"/>
      <c r="EA27" s="319"/>
      <c r="EB27" s="318"/>
      <c r="EC27" s="319"/>
      <c r="ED27" s="319"/>
      <c r="EE27" s="318"/>
      <c r="EF27" s="319"/>
      <c r="EG27" s="319"/>
      <c r="EH27" s="318"/>
      <c r="EI27" s="319"/>
      <c r="EJ27" s="319"/>
      <c r="EK27" s="318"/>
      <c r="EL27" s="319"/>
      <c r="EM27" s="319"/>
      <c r="EN27" s="318"/>
      <c r="EO27" s="319"/>
      <c r="EP27" s="31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  <c r="GO27" s="169"/>
      <c r="GP27" s="169"/>
      <c r="GQ27" s="169"/>
      <c r="GR27" s="169"/>
      <c r="GS27" s="169"/>
      <c r="GT27" s="169"/>
      <c r="GU27" s="169"/>
      <c r="GV27" s="169"/>
      <c r="GW27" s="169"/>
      <c r="GX27" s="169"/>
      <c r="GY27" s="169"/>
      <c r="GZ27" s="169"/>
      <c r="HA27" s="169"/>
      <c r="HB27" s="169"/>
      <c r="HC27" s="169"/>
      <c r="HD27" s="169"/>
      <c r="HE27" s="169"/>
      <c r="HF27" s="169"/>
      <c r="HG27" s="169"/>
      <c r="HH27" s="169"/>
      <c r="HI27" s="169"/>
      <c r="HJ27" s="169"/>
      <c r="HK27" s="169"/>
      <c r="HL27" s="169"/>
      <c r="HM27" s="169"/>
      <c r="HN27" s="169"/>
      <c r="HO27" s="169"/>
      <c r="HP27" s="169"/>
      <c r="HQ27" s="169"/>
      <c r="HR27" s="169"/>
      <c r="HS27" s="169"/>
      <c r="HT27" s="169"/>
      <c r="HU27" s="169"/>
      <c r="HV27" s="169"/>
      <c r="HW27" s="169"/>
      <c r="HX27" s="169"/>
      <c r="HY27" s="169"/>
      <c r="HZ27" s="169"/>
      <c r="IA27" s="169"/>
      <c r="IB27" s="169"/>
      <c r="IC27" s="169"/>
      <c r="ID27" s="169"/>
      <c r="IE27" s="169"/>
      <c r="IF27" s="169"/>
      <c r="IG27" s="169"/>
      <c r="IH27" s="169"/>
      <c r="II27" s="169"/>
      <c r="IJ27" s="169"/>
      <c r="IK27" s="169"/>
      <c r="IL27" s="169"/>
      <c r="IM27" s="169"/>
      <c r="IN27" s="169"/>
      <c r="IO27" s="169"/>
      <c r="IP27" s="169"/>
      <c r="IQ27" s="169"/>
      <c r="IR27" s="169"/>
      <c r="IS27" s="169"/>
      <c r="IT27" s="169"/>
    </row>
    <row r="28" spans="1:254" s="168" customFormat="1" ht="16.5" customHeight="1">
      <c r="B28" s="153" t="s">
        <v>289</v>
      </c>
      <c r="C28" s="154" t="s">
        <v>148</v>
      </c>
      <c r="D28" s="155">
        <f>D29+D46+D55</f>
        <v>672486</v>
      </c>
      <c r="E28" s="156">
        <f t="shared" ref="E28:E61" si="117">D28/$D$6</f>
        <v>1</v>
      </c>
      <c r="F28" s="155">
        <f>F29+F46+F55</f>
        <v>702874</v>
      </c>
      <c r="G28" s="156">
        <f t="shared" ref="G28:G61" si="118">F28/$F$6</f>
        <v>1</v>
      </c>
      <c r="H28" s="155">
        <f>H29+H46+H55</f>
        <v>873847</v>
      </c>
      <c r="I28" s="156">
        <f t="shared" ref="I28:I61" si="119">H28/$H$6</f>
        <v>1</v>
      </c>
      <c r="J28" s="155">
        <f>J29+J46+J55</f>
        <v>1067284</v>
      </c>
      <c r="K28" s="156">
        <f t="shared" ref="K28:K59" si="120">J28/$J$6</f>
        <v>1</v>
      </c>
      <c r="L28" s="155">
        <f>L29+L46+L55</f>
        <v>923259</v>
      </c>
      <c r="M28" s="156">
        <f t="shared" ref="M28:M46" si="121">L28/$L$6</f>
        <v>1</v>
      </c>
      <c r="N28" s="156">
        <f t="shared" ref="N28:N35" si="122">(L28/D28)-1</f>
        <v>0.37290441734103008</v>
      </c>
      <c r="O28" s="155">
        <f>O29+O46+O55</f>
        <v>1058938</v>
      </c>
      <c r="P28" s="156">
        <f t="shared" ref="P28:P46" si="123">O28/$O$6</f>
        <v>1</v>
      </c>
      <c r="Q28" s="156">
        <f t="shared" ref="Q28:Q35" si="124">(O28/F28)-1</f>
        <v>0.50658297219700832</v>
      </c>
      <c r="R28" s="155">
        <f>R29+R46+R55</f>
        <v>1114516</v>
      </c>
      <c r="S28" s="156">
        <f t="shared" ref="S28:S46" si="125">R28/$R$6</f>
        <v>1</v>
      </c>
      <c r="T28" s="156">
        <f t="shared" ref="T28:T35" si="126">(R28/H28)-1</f>
        <v>0.27541320162454075</v>
      </c>
      <c r="U28" s="155">
        <f>U29+U46+U55</f>
        <v>1426122</v>
      </c>
      <c r="V28" s="156">
        <f t="shared" ref="V28:V46" si="127">U28/$U$6</f>
        <v>1</v>
      </c>
      <c r="W28" s="156">
        <f t="shared" ref="W28:W35" si="128">(U28/J28)-1</f>
        <v>0.33621603996686922</v>
      </c>
      <c r="X28" s="155">
        <f>X29+X46+X55</f>
        <v>1267399</v>
      </c>
      <c r="Y28" s="156">
        <f t="shared" ref="Y28:Y46" si="129">X28/$X$6</f>
        <v>1</v>
      </c>
      <c r="Z28" s="156">
        <f t="shared" ref="Z28:Z35" si="130">(X28/L28)-1</f>
        <v>0.37274480941967525</v>
      </c>
      <c r="AA28" s="155">
        <f>AA29+AA46+AA55</f>
        <v>1319883</v>
      </c>
      <c r="AB28" s="156">
        <f t="shared" ref="AB28:AB46" si="131">AA28/$AA$6</f>
        <v>1</v>
      </c>
      <c r="AC28" s="156">
        <f t="shared" ref="AC28:AC35" si="132">(AA28/O28)-1</f>
        <v>0.24642141466261491</v>
      </c>
      <c r="AD28" s="155">
        <f>AD29+AD46+AD55</f>
        <v>1356469</v>
      </c>
      <c r="AE28" s="156">
        <f t="shared" ref="AE28:AE46" si="133">AD28/$AD$6</f>
        <v>1</v>
      </c>
      <c r="AF28" s="156">
        <f t="shared" ref="AF28:AF35" si="134">(AD28/R28)-1</f>
        <v>0.21709244192097743</v>
      </c>
      <c r="AG28" s="155">
        <f>AG29+AG46+AG55</f>
        <v>1608356</v>
      </c>
      <c r="AH28" s="156">
        <f t="shared" ref="AH28:AH46" si="135">AG28/$AG$6</f>
        <v>1</v>
      </c>
      <c r="AI28" s="156">
        <f t="shared" ref="AI28:AI35" si="136">(AG28/U28)-1</f>
        <v>0.12778289655443231</v>
      </c>
      <c r="AJ28" s="155">
        <f>AJ29+AJ46+AJ55</f>
        <v>1458016</v>
      </c>
      <c r="AK28" s="156">
        <f t="shared" ref="AK28:AK46" si="137">AJ28/$AJ$6</f>
        <v>1</v>
      </c>
      <c r="AL28" s="156">
        <f>(AJ28/X28)-1</f>
        <v>0.15040015022893338</v>
      </c>
      <c r="AM28" s="155">
        <f>AM29+AM46+AM55</f>
        <v>1505928</v>
      </c>
      <c r="AN28" s="156">
        <f t="shared" ref="AN28:AN47" si="138">AM28/$AM$6</f>
        <v>1</v>
      </c>
      <c r="AO28" s="156">
        <f>(AM28/AA28)-1</f>
        <v>0.1409556756167023</v>
      </c>
      <c r="AP28" s="155">
        <f>AP29+AP46+AP55</f>
        <v>1435204</v>
      </c>
      <c r="AQ28" s="156">
        <f t="shared" ref="AQ28:AQ47" si="139">AP28/$AP$6</f>
        <v>1</v>
      </c>
      <c r="AR28" s="156">
        <f>(AP28/AD28)-1</f>
        <v>5.8044083572864613E-2</v>
      </c>
      <c r="AS28" s="155">
        <f>AS29+AS46+AS55</f>
        <v>1626355</v>
      </c>
      <c r="AT28" s="156">
        <f t="shared" ref="AT28:AT47" si="140">AS28/$AS$6</f>
        <v>1</v>
      </c>
      <c r="AU28" s="156">
        <f>(AS28/AG28)-1</f>
        <v>1.119093036616281E-2</v>
      </c>
      <c r="AV28" s="155">
        <f>AV29+AV46+AV55</f>
        <v>1452186</v>
      </c>
      <c r="AW28" s="156">
        <f t="shared" ref="AW28:AW47" si="141">AV28/$AV$6</f>
        <v>1</v>
      </c>
      <c r="AX28" s="156">
        <f>(AV28/AJ28)-1</f>
        <v>-3.9985843776748631E-3</v>
      </c>
      <c r="AY28" s="155">
        <f>AY29+AY46+AY55</f>
        <v>1586345</v>
      </c>
      <c r="AZ28" s="156">
        <f t="shared" ref="AZ28:AZ47" si="142">AY28/$AY$6</f>
        <v>1</v>
      </c>
      <c r="BA28" s="156">
        <f>(AY28/AM28)-1</f>
        <v>5.3400295366046624E-2</v>
      </c>
      <c r="BB28" s="155">
        <f>BB29+BB46+BB55</f>
        <v>1629790</v>
      </c>
      <c r="BC28" s="156">
        <f t="shared" ref="BC28:BC47" si="143">BB28/$BB$6</f>
        <v>1</v>
      </c>
      <c r="BD28" s="156">
        <f>(BB28/AP28)-1</f>
        <v>0.13558072580622693</v>
      </c>
      <c r="BE28" s="155">
        <f>BE29+BE46+BE55</f>
        <v>1921197</v>
      </c>
      <c r="BF28" s="156">
        <f t="shared" ref="BF28:BF47" si="144">BE28/$BE$6</f>
        <v>1</v>
      </c>
      <c r="BG28" s="156">
        <f t="shared" ref="BG28:BG47" si="145">(BE28/AS28)-1</f>
        <v>0.18129006274767812</v>
      </c>
      <c r="BH28" s="155">
        <f>BH29+BH46+BH55</f>
        <v>1832162</v>
      </c>
      <c r="BI28" s="156">
        <f>BH28/$BH$6</f>
        <v>1</v>
      </c>
      <c r="BJ28" s="156">
        <f>(BH28/AV28)-1</f>
        <v>0.26165794188898661</v>
      </c>
      <c r="BK28" s="155">
        <f>BK29+BK46+BK55</f>
        <v>1871880</v>
      </c>
      <c r="BL28" s="156">
        <f>BK28/$BK$6</f>
        <v>1</v>
      </c>
      <c r="BM28" s="156">
        <f>(BK28/AY28)-1</f>
        <v>0.17999552430272114</v>
      </c>
      <c r="BN28" s="155">
        <f>BN29+BN46+BN55</f>
        <v>1905562</v>
      </c>
      <c r="BO28" s="156">
        <f t="shared" ref="BO28:BO47" si="146">BN28/$BN$6</f>
        <v>1</v>
      </c>
      <c r="BP28" s="156">
        <f t="shared" ref="BP28:BP47" si="147">(BN28/BB28)-1</f>
        <v>0.16920707575822647</v>
      </c>
      <c r="BQ28" s="155">
        <f>BQ29+BQ46+BQ55</f>
        <v>2456015</v>
      </c>
      <c r="BR28" s="156">
        <f t="shared" ref="BR28:BR61" si="148">BQ28/$BQ$6</f>
        <v>1</v>
      </c>
      <c r="BS28" s="156">
        <f t="shared" ref="BS28:BS47" si="149">(BQ28/BE28)-1</f>
        <v>0.27837749069980844</v>
      </c>
      <c r="BT28" s="155">
        <f>BT29+BT46+BT55</f>
        <v>2212079</v>
      </c>
      <c r="BU28" s="156">
        <f t="shared" ref="BU28:BU61" si="150">BT28/$BT$6</f>
        <v>1</v>
      </c>
      <c r="BV28" s="156">
        <f t="shared" ref="BV28:BV47" si="151">(BT28/BH28)-1</f>
        <v>0.20735993869537728</v>
      </c>
      <c r="BW28" s="157">
        <f>BW29+BW46+BW55</f>
        <v>2228907</v>
      </c>
      <c r="BX28" s="156">
        <f t="shared" ref="BX28:BX61" si="152">BW28/$BW$6</f>
        <v>1</v>
      </c>
      <c r="BY28" s="156">
        <f t="shared" ref="BY28:BY47" si="153">(BW28/BK28)-1</f>
        <v>0.19073177767805638</v>
      </c>
      <c r="BZ28" s="155">
        <f>BZ29+BZ46+BZ55</f>
        <v>2661531.9311654666</v>
      </c>
      <c r="CA28" s="156">
        <f>BZ28/$BZ$6</f>
        <v>0.99999997413725128</v>
      </c>
      <c r="CB28" s="156">
        <f t="shared" ref="CB28:CB47" si="154">(BZ28/BN28)-1</f>
        <v>0.39671757264548013</v>
      </c>
      <c r="CC28" s="155">
        <f>CC29+CC46+CC55</f>
        <v>2983504.3508295612</v>
      </c>
      <c r="CD28" s="156">
        <f>CC28/$CC$6</f>
        <v>1.0000001175897741</v>
      </c>
      <c r="CE28" s="156">
        <f>(CC28/BQ28)-1</f>
        <v>0.21477448257830734</v>
      </c>
      <c r="CF28" s="155">
        <f>CF29+CF46+CF55</f>
        <v>2859506.9928452717</v>
      </c>
      <c r="CG28" s="156">
        <f>CF28/$CF$6</f>
        <v>0.99999999749791546</v>
      </c>
      <c r="CH28" s="156">
        <f>(CF28/BT28)-1</f>
        <v>0.29267851322003957</v>
      </c>
      <c r="CI28" s="157">
        <f>CI29+CI46+CI55</f>
        <v>2909729.0413743593</v>
      </c>
      <c r="CJ28" s="156">
        <f>CI28/$CI$6</f>
        <v>1.0000000142193171</v>
      </c>
      <c r="CK28" s="156">
        <f>(CI28/BW28)-1</f>
        <v>0.30545107596429966</v>
      </c>
      <c r="CL28" s="157">
        <f>CL29+CL46+CL55</f>
        <v>3322175.26</v>
      </c>
      <c r="CM28" s="156">
        <f>CL28/$CL$6</f>
        <v>1.000000078261982</v>
      </c>
      <c r="CN28" s="156">
        <f>(CL28/BZ28)-1</f>
        <v>0.24821920079134352</v>
      </c>
      <c r="CO28" s="157">
        <f>CO29+CO46+CO55</f>
        <v>3770028</v>
      </c>
      <c r="CP28" s="156">
        <f>CO28/$CO$6</f>
        <v>1</v>
      </c>
      <c r="CQ28" s="156">
        <f>(CO28/CC28)-1</f>
        <v>0.26362409994533653</v>
      </c>
      <c r="CR28" s="157">
        <f>CR29+CR46+CR55</f>
        <v>3485527</v>
      </c>
      <c r="CS28" s="156">
        <f>CR28/$CR$28</f>
        <v>1</v>
      </c>
      <c r="CT28" s="156">
        <f t="shared" ref="CT28:CT49" si="155">(CR28/CF28)-1</f>
        <v>0.21892585285543387</v>
      </c>
      <c r="CU28" s="157">
        <f>CU29+CU46+CU55</f>
        <v>3513137</v>
      </c>
      <c r="CV28" s="156">
        <f>CU28/$CU$28</f>
        <v>1</v>
      </c>
      <c r="CW28" s="156">
        <f t="shared" ref="CW28:CW49" si="156">(CU28/CI28)-1</f>
        <v>0.20737599619950586</v>
      </c>
      <c r="CX28" s="157">
        <f>CX29+CX46+CX55</f>
        <v>4015436.0360000003</v>
      </c>
      <c r="CY28" s="156">
        <f t="shared" ref="CY28:CY49" si="157">CX28/$CX$28</f>
        <v>1</v>
      </c>
      <c r="CZ28" s="156">
        <f t="shared" ref="CZ28:CZ49" si="158">(CX28/CL28)-1</f>
        <v>0.20867676198395402</v>
      </c>
      <c r="DA28" s="157">
        <f>DA29+DA46+DA55</f>
        <v>4515524</v>
      </c>
      <c r="DB28" s="156">
        <f t="shared" ref="DB28:DB51" si="159">DA28/$DA$28</f>
        <v>1</v>
      </c>
      <c r="DC28" s="156">
        <f t="shared" ref="DC28:DC49" si="160">(DA28/CO28)-1</f>
        <v>0.1977428284352265</v>
      </c>
      <c r="DD28" s="157">
        <f>DD29+DD46+DD55</f>
        <v>4300689</v>
      </c>
      <c r="DE28" s="156">
        <f t="shared" ref="DE28:DE42" si="161">DD28/$CR$28</f>
        <v>1.233870516567509</v>
      </c>
      <c r="DF28" s="156">
        <f t="shared" ref="DF28:DF49" si="162">(DD28/CR28)-1</f>
        <v>0.23387051656750901</v>
      </c>
      <c r="DG28" s="157">
        <f>DG29+DG46+DG55</f>
        <v>4404997.9036800005</v>
      </c>
      <c r="DH28" s="156">
        <f t="shared" si="116"/>
        <v>0.99999997813392894</v>
      </c>
      <c r="DI28" s="156">
        <f t="shared" si="69"/>
        <v>0.25386453863882918</v>
      </c>
      <c r="DJ28" s="157">
        <f>DJ29+DJ46+DJ55</f>
        <v>4509147</v>
      </c>
      <c r="DK28" s="156">
        <f t="shared" si="53"/>
        <v>1</v>
      </c>
      <c r="DL28" s="156">
        <f t="shared" ref="DL28:DL49" si="163">(DJ28/CX28)-1</f>
        <v>0.12295326325053679</v>
      </c>
      <c r="DM28" s="157">
        <f>DM29+DM46+DM55</f>
        <v>5318884</v>
      </c>
      <c r="DN28" s="156">
        <f t="shared" si="71"/>
        <v>1.0000000432421559</v>
      </c>
      <c r="DO28" s="156">
        <f t="shared" ref="DO28:DO46" si="164">(DM28/DA28)-1</f>
        <v>0.17791069209243493</v>
      </c>
      <c r="DP28" s="157">
        <f>DP29+DP46+DP55</f>
        <v>5075915</v>
      </c>
      <c r="DQ28" s="156">
        <f t="shared" si="55"/>
        <v>1</v>
      </c>
      <c r="DR28" s="156">
        <f t="shared" ref="DR28:DR46" si="165">(DP28/DD28)-1</f>
        <v>0.18025623336167773</v>
      </c>
      <c r="DS28" s="157">
        <f>DS29+DS46+DS55</f>
        <v>5231713</v>
      </c>
      <c r="DT28" s="156">
        <f t="shared" si="72"/>
        <v>1</v>
      </c>
      <c r="DU28" s="156">
        <f>(DS28/DG28)-1</f>
        <v>0.18767661515328982</v>
      </c>
      <c r="DV28" s="157">
        <f>DV29+DV46+DV55</f>
        <v>5292745</v>
      </c>
      <c r="DW28" s="156">
        <f>DV28/DV$6</f>
        <v>1</v>
      </c>
      <c r="DX28" s="156">
        <f t="shared" ref="DX28:DX41" si="166">(DV28/DJ28)-1</f>
        <v>0.17377965278133534</v>
      </c>
      <c r="DY28" s="157">
        <f>DY29+DY46+DY55</f>
        <v>5863719</v>
      </c>
      <c r="DZ28" s="156">
        <f t="shared" si="100"/>
        <v>1</v>
      </c>
      <c r="EA28" s="156">
        <f t="shared" ref="EA28:EA45" si="167">(DY28/DM28)-1</f>
        <v>0.10243408203675819</v>
      </c>
      <c r="EB28" s="157">
        <f>EB29+EB46+EB55</f>
        <v>5571244</v>
      </c>
      <c r="EC28" s="156">
        <f t="shared" si="75"/>
        <v>1</v>
      </c>
      <c r="ED28" s="156">
        <f t="shared" ref="ED28:ED46" si="168">(EB28/DP28)-1</f>
        <v>9.7584179404107463E-2</v>
      </c>
      <c r="EE28" s="157">
        <f>EE29+EE46+EE55</f>
        <v>5812619</v>
      </c>
      <c r="EF28" s="156">
        <f>EE28/EE$6</f>
        <v>1</v>
      </c>
      <c r="EG28" s="156">
        <f>(EE28/DS28)-1</f>
        <v>0.11103552507563008</v>
      </c>
      <c r="EH28" s="157">
        <f>EH29+EH46+EH55</f>
        <v>5674332</v>
      </c>
      <c r="EI28" s="156">
        <f>EH28/EH$6</f>
        <v>1</v>
      </c>
      <c r="EJ28" s="156">
        <f>(EH28/DV28)-1</f>
        <v>7.209623739666271E-2</v>
      </c>
      <c r="EK28" s="157">
        <f>EK29+EK46+EK55</f>
        <v>6475212</v>
      </c>
      <c r="EL28" s="156">
        <f t="shared" ref="EL28:EL51" si="169">EK28/EK$6</f>
        <v>1</v>
      </c>
      <c r="EM28" s="156">
        <f>(EK28/DY28)-1</f>
        <v>0.10428415822790971</v>
      </c>
      <c r="EN28" s="157">
        <f>EN29+EN46+EN55</f>
        <v>6251926</v>
      </c>
      <c r="EO28" s="156">
        <f t="shared" ref="EO28:EO29" si="170">EN28/EN$6</f>
        <v>1</v>
      </c>
      <c r="EP28" s="156">
        <f>(EN28/EB28)-1</f>
        <v>0.12217773983691971</v>
      </c>
    </row>
    <row r="29" spans="1:254" s="168" customFormat="1" ht="16.5" customHeight="1">
      <c r="B29" s="153" t="s">
        <v>291</v>
      </c>
      <c r="C29" s="159" t="s">
        <v>176</v>
      </c>
      <c r="D29" s="160">
        <f>D30+D32+D34+D38+D39+D45+D40+D41+D42+D44+D43+D31+D33</f>
        <v>288998</v>
      </c>
      <c r="E29" s="156">
        <f t="shared" si="117"/>
        <v>0.42974574935388987</v>
      </c>
      <c r="F29" s="160">
        <f>F30+F32+F34+F38+F39+F45+F40+F41+F42+F44+F43+F31+F33</f>
        <v>291314</v>
      </c>
      <c r="G29" s="156">
        <f t="shared" si="118"/>
        <v>0.41446119788183944</v>
      </c>
      <c r="H29" s="160">
        <f>H30+H32+H34+H38+H39+H45+H40+H41+H42+H44+H43+H31+H33</f>
        <v>313488</v>
      </c>
      <c r="I29" s="156">
        <f t="shared" si="119"/>
        <v>0.35874472304648297</v>
      </c>
      <c r="J29" s="160">
        <f>J30+J32+J34+J38+J39+J45+J40+J41+J42+J44+J43+J31+J33</f>
        <v>530493</v>
      </c>
      <c r="K29" s="156">
        <f t="shared" si="120"/>
        <v>0.49704952009024778</v>
      </c>
      <c r="L29" s="160">
        <f>L30+L32+L34+L38+L39+L45+L40+L41+L42+L44+L43+L31+L33</f>
        <v>372876</v>
      </c>
      <c r="M29" s="156">
        <f t="shared" si="121"/>
        <v>0.40386933677332149</v>
      </c>
      <c r="N29" s="156">
        <f t="shared" si="122"/>
        <v>0.29023730268029535</v>
      </c>
      <c r="O29" s="160">
        <f>O30+O32+O34+O38+O39+O45+O40+O41+O42+O44+O43+O31+O33</f>
        <v>479542</v>
      </c>
      <c r="P29" s="156">
        <f t="shared" si="123"/>
        <v>0.45285181946440678</v>
      </c>
      <c r="Q29" s="156">
        <f t="shared" si="124"/>
        <v>0.6461344116657628</v>
      </c>
      <c r="R29" s="160">
        <f>R30+R32+R34+R38+R39+R45+R40+R41+R42+R44+R43+R31+R33</f>
        <v>533633</v>
      </c>
      <c r="S29" s="156">
        <f t="shared" si="125"/>
        <v>0.47880245774847557</v>
      </c>
      <c r="T29" s="156">
        <f t="shared" si="126"/>
        <v>0.70224378604603688</v>
      </c>
      <c r="U29" s="160">
        <f>U30+U32+U34+U38+U39+U45+U40+U41+U42+U44+U43+U31+U33</f>
        <v>853359</v>
      </c>
      <c r="V29" s="156">
        <f t="shared" si="127"/>
        <v>0.59837727768031068</v>
      </c>
      <c r="W29" s="156">
        <f t="shared" si="128"/>
        <v>0.60861500528753432</v>
      </c>
      <c r="X29" s="160">
        <f>X30+X32+X34+X38+X39+X45+X40+X41+X42+X44+X43+X31+X33</f>
        <v>656073</v>
      </c>
      <c r="Y29" s="156">
        <f t="shared" si="129"/>
        <v>0.51765308320426318</v>
      </c>
      <c r="Z29" s="156">
        <f t="shared" si="130"/>
        <v>0.75949377272873564</v>
      </c>
      <c r="AA29" s="160">
        <f>AA30+AA32+AA34+AA38+AA39+AA45+AA40+AA41+AA42+AA44+AA43+AA31+AA33</f>
        <v>666297</v>
      </c>
      <c r="AB29" s="156">
        <f t="shared" si="131"/>
        <v>0.50481519952904919</v>
      </c>
      <c r="AC29" s="156">
        <f t="shared" si="132"/>
        <v>0.38944451163818816</v>
      </c>
      <c r="AD29" s="160">
        <f>AD30+AD32+AD34+AD38+AD39+AD45+AD40+AD41+AD42+AD44+AD43+AD31+AD33</f>
        <v>680130</v>
      </c>
      <c r="AE29" s="156">
        <f t="shared" si="133"/>
        <v>0.501397378045499</v>
      </c>
      <c r="AF29" s="156">
        <f t="shared" si="134"/>
        <v>0.2745276247908206</v>
      </c>
      <c r="AG29" s="160">
        <f>AG30+AG32+AG34+AG38+AG39+AG45+AG40+AG41+AG42+AG44+AG43+AG31+AG33</f>
        <v>981491</v>
      </c>
      <c r="AH29" s="156">
        <f t="shared" si="135"/>
        <v>0.61024487116036497</v>
      </c>
      <c r="AI29" s="156">
        <f t="shared" si="136"/>
        <v>0.15015017126438002</v>
      </c>
      <c r="AJ29" s="160">
        <f>AJ30+AJ32+AJ34+AJ38+AJ39+AJ45+AJ40+AJ41+AJ42+AJ44+AJ43+AJ31+AJ33</f>
        <v>801693</v>
      </c>
      <c r="AK29" s="156">
        <f t="shared" si="137"/>
        <v>0.54985199065030832</v>
      </c>
      <c r="AL29" s="156">
        <f>(AJ29/X29)-1</f>
        <v>0.22195700783296979</v>
      </c>
      <c r="AM29" s="160">
        <f>AM30+AM32+AM34+AM38+AM39+AM45+AM40+AM41+AM42+AM44+AM43+AM31+AM33</f>
        <v>773423</v>
      </c>
      <c r="AN29" s="156">
        <f t="shared" si="138"/>
        <v>0.51358564287270048</v>
      </c>
      <c r="AO29" s="156">
        <f>(AM29/AA29)-1</f>
        <v>0.16077815148499841</v>
      </c>
      <c r="AP29" s="160">
        <f>AP30+AP32+AP34+AP38+AP39+AP45+AP40+AP41+AP42+AP44+AP43+AP31+AP33</f>
        <v>663483</v>
      </c>
      <c r="AQ29" s="156">
        <f t="shared" si="139"/>
        <v>0.4622917717620631</v>
      </c>
      <c r="AR29" s="156">
        <f>(AP29/AD29)-1</f>
        <v>-2.4476203078823144E-2</v>
      </c>
      <c r="AS29" s="160">
        <f>AS30+AS32+AS34+AS38+AS39+AS45+AS40+AS41+AS42+AS44+AS43+AS31+AS33</f>
        <v>833890</v>
      </c>
      <c r="AT29" s="156">
        <f t="shared" si="140"/>
        <v>0.51273553436980246</v>
      </c>
      <c r="AU29" s="156">
        <f>(AS29/AG29)-1</f>
        <v>-0.15038446608272515</v>
      </c>
      <c r="AV29" s="160">
        <f>AV30+AV32+AV34+AV38+AV39+AV45+AV40+AV41+AV42+AV44+AV43+AV31+AV33</f>
        <v>649887</v>
      </c>
      <c r="AW29" s="156">
        <f t="shared" si="141"/>
        <v>0.44752325115377783</v>
      </c>
      <c r="AX29" s="156">
        <f>(AV29/AJ29)-1</f>
        <v>-0.18935677372759896</v>
      </c>
      <c r="AY29" s="160">
        <f>AY30+AY32+AY34+AY38+AY39+AY45+AY40+AY41+AY42+AY44+AY43+AY31+AY33</f>
        <v>724513</v>
      </c>
      <c r="AZ29" s="156">
        <f t="shared" si="142"/>
        <v>0.45671843136266072</v>
      </c>
      <c r="BA29" s="156">
        <f>(AY29/AM29)-1</f>
        <v>-6.3238357276677815E-2</v>
      </c>
      <c r="BB29" s="160">
        <f>BB30+BB32+BB34+BB38+BB39+BB45+BB40+BB41+BB42+BB44+BB43+BB31+BB33</f>
        <v>735479</v>
      </c>
      <c r="BC29" s="156">
        <f t="shared" si="143"/>
        <v>0.45127224979905389</v>
      </c>
      <c r="BD29" s="156">
        <f>(BB29/AP29)-1</f>
        <v>0.10851220001115336</v>
      </c>
      <c r="BE29" s="160">
        <f>BE30+BE32+BE34+BE38+BE39+BE45+BE40+BE41+BE42+BE44+BE43+BE31+BE33</f>
        <v>973334</v>
      </c>
      <c r="BF29" s="156">
        <f t="shared" si="144"/>
        <v>0.50662894018676896</v>
      </c>
      <c r="BG29" s="156">
        <f t="shared" si="145"/>
        <v>0.16722109630766657</v>
      </c>
      <c r="BH29" s="160">
        <f>BH30+BH32+BH34+BH38+BH39+BH45+BH40+BH41+BH42+BH44+BH43+BH31+BH33</f>
        <v>841103</v>
      </c>
      <c r="BI29" s="156">
        <f>BH29/$BH$6</f>
        <v>0.45907676286267263</v>
      </c>
      <c r="BJ29" s="156">
        <f>(BH29/AV29)-1</f>
        <v>0.29422961222489441</v>
      </c>
      <c r="BK29" s="160">
        <f>BK30+BK32+BK34+BK38+BK39+BK45+BK40+BK41+BK42+BK44+BK43+BK31+BK33</f>
        <v>862863</v>
      </c>
      <c r="BL29" s="156">
        <f>BK29/$BK$6</f>
        <v>0.4609606385024681</v>
      </c>
      <c r="BM29" s="156">
        <f>(BK29/AY29)-1</f>
        <v>0.1909558558645601</v>
      </c>
      <c r="BN29" s="160">
        <f>BN30+BN32+BN34+BN38+BN39+BN45+BN40+BN41+BN42+BN44+BN43+BN31+BN33</f>
        <v>829365</v>
      </c>
      <c r="BO29" s="156">
        <f t="shared" si="146"/>
        <v>0.43523380504019288</v>
      </c>
      <c r="BP29" s="156">
        <f t="shared" si="147"/>
        <v>0.12765286296413625</v>
      </c>
      <c r="BQ29" s="160">
        <f>BQ30+BQ32+BQ34+BQ38+BQ39+BQ45+BQ40+BQ41+BQ42+BQ44+BQ43+BQ31+BQ33</f>
        <v>977575</v>
      </c>
      <c r="BR29" s="156">
        <f t="shared" si="148"/>
        <v>0.39803299246950852</v>
      </c>
      <c r="BS29" s="156">
        <f t="shared" si="149"/>
        <v>4.3571887964459766E-3</v>
      </c>
      <c r="BT29" s="160">
        <f>BT30+BT32+BT34+BT38+BT39+BT45+BT40+BT41+BT42+BT44+BT43+BT31+BT33</f>
        <v>708507</v>
      </c>
      <c r="BU29" s="156">
        <f t="shared" si="150"/>
        <v>0.32029009813844805</v>
      </c>
      <c r="BV29" s="156">
        <f t="shared" si="151"/>
        <v>-0.15764537755780206</v>
      </c>
      <c r="BW29" s="160">
        <f>BW30+BW32+BW34+BW38+BW39+BW45+BW40+BW41+BW42+BW44+BW43+BW31+BW33</f>
        <v>755123</v>
      </c>
      <c r="BX29" s="156">
        <f t="shared" si="152"/>
        <v>0.33878623020161902</v>
      </c>
      <c r="BY29" s="156">
        <f t="shared" si="153"/>
        <v>-0.12486339082797615</v>
      </c>
      <c r="BZ29" s="160">
        <f>BZ30+BZ32+BZ34+BZ38+BZ39+BZ45+BZ40+BZ41+BZ42+BZ44+BZ43+BZ31+BZ33</f>
        <v>809739.55540381256</v>
      </c>
      <c r="CA29" s="156">
        <f>BZ29/$BZ$6</f>
        <v>0.30423814382235964</v>
      </c>
      <c r="CB29" s="156">
        <f t="shared" si="154"/>
        <v>-2.366321775839042E-2</v>
      </c>
      <c r="CC29" s="160">
        <f>CC30+CC32+CC34+CC38+CC39+CC45+CC40+CC41+CC42+CC44+CC43+CC31+CC33</f>
        <v>1060427.3508295615</v>
      </c>
      <c r="CD29" s="156">
        <f>CC29/$CC$6</f>
        <v>0.35543017566913315</v>
      </c>
      <c r="CE29" s="156">
        <f>(CC29/BQ29)-1</f>
        <v>8.4752935406041896E-2</v>
      </c>
      <c r="CF29" s="160">
        <f>CF30+CF32+CF34+CF38+CF39+CF45+CF40+CF41+CF42+CF44+CF43+CF31+CF33</f>
        <v>921669.37958527217</v>
      </c>
      <c r="CG29" s="156">
        <f>CF29/$CF$28</f>
        <v>0.32231758197877008</v>
      </c>
      <c r="CH29" s="156">
        <f>(CF29/BT29)-1</f>
        <v>0.30086135999400443</v>
      </c>
      <c r="CI29" s="160">
        <f>CI30+CI32+CI34+CI38+CI39+CI45+CI40+CI41+CI42+CI44+CI43+CI31+CI33</f>
        <v>1025931.2105254293</v>
      </c>
      <c r="CJ29" s="156">
        <f>CI29/$CI$6</f>
        <v>0.35258651596950413</v>
      </c>
      <c r="CK29" s="156">
        <f>(CI29/BW29)-1</f>
        <v>0.35862794607690307</v>
      </c>
      <c r="CL29" s="160">
        <f>CL30+CL32+CL34+CL38+CL39+CL45+CL40+CL41+CL42+CL44+CL43+CL31+CL33</f>
        <v>1071413</v>
      </c>
      <c r="CM29" s="156">
        <f>CL29/$CL$6</f>
        <v>0.32250348040064114</v>
      </c>
      <c r="CN29" s="156">
        <f>(CL29/BZ29)-1</f>
        <v>0.32315754226146498</v>
      </c>
      <c r="CO29" s="160">
        <f>CO30+CO32+CO34+CO38+CO39+CO45+CO40+CO41+CO42+CO44+CO43+CO31+CO33</f>
        <v>1725212</v>
      </c>
      <c r="CP29" s="156">
        <f>CO29/$CO$6</f>
        <v>0.45761251640571371</v>
      </c>
      <c r="CQ29" s="156">
        <f>(CO29/CC29)-1</f>
        <v>0.62690258663206322</v>
      </c>
      <c r="CR29" s="160">
        <f>CR30+CR32+CR34+CR38+CR39+CR45+CR40+CR41+CR42+CR44+CR43+CR31+CR33</f>
        <v>1465531</v>
      </c>
      <c r="CS29" s="156">
        <f>CR29/$CR$28</f>
        <v>0.42046181251787751</v>
      </c>
      <c r="CT29" s="156">
        <f t="shared" si="155"/>
        <v>0.5900832038701902</v>
      </c>
      <c r="CU29" s="160">
        <f>CU30+CU32+CU34+CU38+CU39+CU45+CU40+CU41+CU42+CU44+CU43+CU31+CU33</f>
        <v>1550010</v>
      </c>
      <c r="CV29" s="156">
        <f>CU29/$CU$28</f>
        <v>0.44120397240415049</v>
      </c>
      <c r="CW29" s="156">
        <f t="shared" si="156"/>
        <v>0.51083228982395856</v>
      </c>
      <c r="CX29" s="160">
        <f>CX30+CX32+CX34+CX38+CX39+CX45+CX40+CX41+CX42+CX44+CX43+CX31+CX33</f>
        <v>1596113.0360000001</v>
      </c>
      <c r="CY29" s="156">
        <f t="shared" si="157"/>
        <v>0.39749432482305891</v>
      </c>
      <c r="CZ29" s="156">
        <f t="shared" si="158"/>
        <v>0.48972715096792752</v>
      </c>
      <c r="DA29" s="160">
        <f>DA30+DA32+DA34+DA38+DA39+DA45+DA40+DA41+DA42+DA44+DA43+DA31+DA33</f>
        <v>1932589</v>
      </c>
      <c r="DB29" s="156">
        <f t="shared" si="159"/>
        <v>0.4279877595601308</v>
      </c>
      <c r="DC29" s="156">
        <f t="shared" si="160"/>
        <v>0.12020377785454772</v>
      </c>
      <c r="DD29" s="160">
        <f>DD30+DD32+DD34+DD38+DD39+DD45+DD40+DD41+DD42+DD44+DD43+DD31+DD33</f>
        <v>1690383</v>
      </c>
      <c r="DE29" s="156">
        <f t="shared" si="161"/>
        <v>0.48497199992999623</v>
      </c>
      <c r="DF29" s="156">
        <f t="shared" si="162"/>
        <v>0.15342698312079373</v>
      </c>
      <c r="DG29" s="160">
        <f>DG30+DG32+DG34+DG38+DG39+DG45+DG40+DG41+DG42+DG44+DG43+DG31+DG33</f>
        <v>1314436.90368</v>
      </c>
      <c r="DH29" s="156">
        <f t="shared" si="116"/>
        <v>0.29839670839351118</v>
      </c>
      <c r="DI29" s="156">
        <f t="shared" si="69"/>
        <v>-0.15198166226024346</v>
      </c>
      <c r="DJ29" s="160">
        <f>DJ30+DJ32+DJ34+DJ38+DJ39+DJ45+DJ40+DJ41+DJ42+DJ44+DJ43+DJ31+DJ33</f>
        <v>1455747</v>
      </c>
      <c r="DK29" s="156">
        <f t="shared" si="53"/>
        <v>0.32284310092352281</v>
      </c>
      <c r="DL29" s="156">
        <f t="shared" si="163"/>
        <v>-8.7942415627260129E-2</v>
      </c>
      <c r="DM29" s="160">
        <f>DM30+DM32+DM34+DM38+DM39+DM45+DM40+DM41+DM42+DM44+DM43+DM31+DM33</f>
        <v>2034706</v>
      </c>
      <c r="DN29" s="156">
        <f t="shared" si="71"/>
        <v>0.38254379828269874</v>
      </c>
      <c r="DO29" s="156">
        <f t="shared" si="164"/>
        <v>5.2839481131270016E-2</v>
      </c>
      <c r="DP29" s="160">
        <f>DP30+DP32+DP34+DP38+DP39+DP45+DP40+DP41+DP42+DP44+DP43+DP31+DP33</f>
        <v>1686936</v>
      </c>
      <c r="DQ29" s="156">
        <f t="shared" si="55"/>
        <v>0.33234126260979546</v>
      </c>
      <c r="DR29" s="156">
        <f t="shared" si="165"/>
        <v>-2.0391828360791786E-3</v>
      </c>
      <c r="DS29" s="160">
        <f>DS30+DS32+DS34+DS38+DS39+DS45+DS40+DS41+DS42+DS44+DS43+DS31+DS33</f>
        <v>1861824</v>
      </c>
      <c r="DT29" s="156">
        <f>DS29/DS$6</f>
        <v>0.35587273231540034</v>
      </c>
      <c r="DU29" s="156">
        <f t="shared" ref="DU29:DU46" si="171">(DS29/DG29)-1</f>
        <v>0.41644227637514764</v>
      </c>
      <c r="DV29" s="160">
        <f>DV30+DV32+DV34+DV38+DV39+DV45+DV40+DV41+DV42+DV44+DV43+DV31+DV33</f>
        <v>1883362</v>
      </c>
      <c r="DW29" s="156">
        <f>DV29/DV$6</f>
        <v>0.35583841654944648</v>
      </c>
      <c r="DX29" s="156">
        <f t="shared" si="166"/>
        <v>0.29374266270169191</v>
      </c>
      <c r="DY29" s="160">
        <f>DY30+DY32+DY34+DY38+DY39+DY45+DY40+DY41+DY42+DY44+DY43+DY31+DY33</f>
        <v>2319127</v>
      </c>
      <c r="DZ29" s="156">
        <f>DY29/DY$6</f>
        <v>0.39550445715423949</v>
      </c>
      <c r="EA29" s="156">
        <f t="shared" si="167"/>
        <v>0.13978481412056576</v>
      </c>
      <c r="EB29" s="160">
        <f>EB30+EB32+EB34+EB38+EB39+EB45+EB40+EB41+EB42+EB44+EB43+EB31+EB33</f>
        <v>2075776</v>
      </c>
      <c r="EC29" s="156">
        <f t="shared" si="75"/>
        <v>0.37258752264305783</v>
      </c>
      <c r="ED29" s="156">
        <f t="shared" si="168"/>
        <v>0.23050074217397687</v>
      </c>
      <c r="EE29" s="160">
        <f>EE30+EE32+EE34+EE38+EE39+EE45+EE40+EE41+EE42+EE44+EE43+EE31+EE33</f>
        <v>2354817</v>
      </c>
      <c r="EF29" s="156">
        <f>EE29/EE$6</f>
        <v>0.40512151235097293</v>
      </c>
      <c r="EG29" s="156">
        <f>(EE29/DS29)-1</f>
        <v>0.26479033463957924</v>
      </c>
      <c r="EH29" s="160">
        <f>EH30+EH32+EH34+EH38+EH39+EH45+EH40+EH41+EH42+EH44+EH43+EH31+EH33</f>
        <v>2384018</v>
      </c>
      <c r="EI29" s="156">
        <f>EH29/EH$6</f>
        <v>0.42014073198395863</v>
      </c>
      <c r="EJ29" s="156">
        <f>(EH29/DV29)-1</f>
        <v>0.26583099797065035</v>
      </c>
      <c r="EK29" s="160">
        <f>EK30+EK32+EK34+EK38+EK39+EK45+EK40+EK41+EK42+EK44+EK43+EK31+EK33</f>
        <v>2917751</v>
      </c>
      <c r="EL29" s="156">
        <f t="shared" si="169"/>
        <v>0.45060316171887499</v>
      </c>
      <c r="EM29" s="156">
        <f>(EK29/DY29)-1</f>
        <v>0.25812471675764193</v>
      </c>
      <c r="EN29" s="160">
        <f>EN30+EN32+EN34+EN38+EN39+EN45+EN40+EN41+EN42+EN44+EN43+EN31+EN33</f>
        <v>2341067</v>
      </c>
      <c r="EO29" s="156">
        <f t="shared" si="170"/>
        <v>0.37445532784617092</v>
      </c>
      <c r="EP29" s="156">
        <f>(EN29/EB29)-1</f>
        <v>0.12780328898686566</v>
      </c>
    </row>
    <row r="30" spans="1:254" s="169" customFormat="1">
      <c r="B30" s="170" t="s">
        <v>374</v>
      </c>
      <c r="C30" s="171" t="s">
        <v>40</v>
      </c>
      <c r="D30" s="7">
        <v>44080</v>
      </c>
      <c r="E30" s="172">
        <f t="shared" si="117"/>
        <v>6.5547832966039443E-2</v>
      </c>
      <c r="F30" s="7">
        <v>1354</v>
      </c>
      <c r="G30" s="172">
        <f t="shared" si="118"/>
        <v>1.926376562513338E-3</v>
      </c>
      <c r="H30" s="7">
        <v>3</v>
      </c>
      <c r="I30" s="172">
        <f t="shared" si="119"/>
        <v>3.4330952672493009E-6</v>
      </c>
      <c r="J30" s="7">
        <v>98</v>
      </c>
      <c r="K30" s="172">
        <f t="shared" si="120"/>
        <v>9.1821858099624845E-5</v>
      </c>
      <c r="L30" s="9">
        <v>86</v>
      </c>
      <c r="M30" s="172">
        <f t="shared" si="121"/>
        <v>9.3148293165839705E-5</v>
      </c>
      <c r="N30" s="172">
        <f t="shared" si="122"/>
        <v>-0.99804900181488199</v>
      </c>
      <c r="O30" s="9">
        <v>67</v>
      </c>
      <c r="P30" s="172">
        <f t="shared" si="123"/>
        <v>6.3270937486425074E-5</v>
      </c>
      <c r="Q30" s="172">
        <f t="shared" si="124"/>
        <v>-0.95051698670605611</v>
      </c>
      <c r="R30" s="173">
        <v>48</v>
      </c>
      <c r="S30" s="172">
        <f t="shared" si="125"/>
        <v>4.3068022352303603E-5</v>
      </c>
      <c r="T30" s="172">
        <f t="shared" si="126"/>
        <v>15</v>
      </c>
      <c r="U30" s="173">
        <v>72</v>
      </c>
      <c r="V30" s="172">
        <f t="shared" si="127"/>
        <v>5.0486564263085486E-5</v>
      </c>
      <c r="W30" s="172">
        <f t="shared" si="128"/>
        <v>-0.26530612244897955</v>
      </c>
      <c r="X30" s="173">
        <v>0</v>
      </c>
      <c r="Y30" s="172" t="s">
        <v>118</v>
      </c>
      <c r="Z30" s="172" t="s">
        <v>118</v>
      </c>
      <c r="AA30" s="173">
        <v>0</v>
      </c>
      <c r="AB30" s="172" t="s">
        <v>118</v>
      </c>
      <c r="AC30" s="172" t="s">
        <v>118</v>
      </c>
      <c r="AD30" s="173">
        <v>0</v>
      </c>
      <c r="AE30" s="172" t="s">
        <v>118</v>
      </c>
      <c r="AF30" s="172" t="s">
        <v>118</v>
      </c>
      <c r="AG30" s="173">
        <v>0</v>
      </c>
      <c r="AH30" s="172" t="s">
        <v>118</v>
      </c>
      <c r="AI30" s="172" t="s">
        <v>118</v>
      </c>
      <c r="AJ30" s="173">
        <v>0</v>
      </c>
      <c r="AK30" s="172" t="s">
        <v>118</v>
      </c>
      <c r="AL30" s="172" t="s">
        <v>118</v>
      </c>
      <c r="AM30" s="173">
        <v>0</v>
      </c>
      <c r="AN30" s="172" t="s">
        <v>118</v>
      </c>
      <c r="AO30" s="172" t="s">
        <v>118</v>
      </c>
      <c r="AP30" s="173">
        <v>0</v>
      </c>
      <c r="AQ30" s="172" t="s">
        <v>118</v>
      </c>
      <c r="AR30" s="172" t="s">
        <v>118</v>
      </c>
      <c r="AS30" s="173">
        <v>87</v>
      </c>
      <c r="AT30" s="172">
        <f t="shared" si="140"/>
        <v>5.3493855892471199E-5</v>
      </c>
      <c r="AU30" s="10" t="s">
        <v>118</v>
      </c>
      <c r="AV30" s="173">
        <v>1570</v>
      </c>
      <c r="AW30" s="172">
        <f t="shared" si="141"/>
        <v>1.0811287259345566E-3</v>
      </c>
      <c r="AX30" s="172">
        <v>1</v>
      </c>
      <c r="AY30" s="173">
        <v>4526</v>
      </c>
      <c r="AZ30" s="172">
        <f t="shared" si="142"/>
        <v>2.8530994203656832E-3</v>
      </c>
      <c r="BA30" s="172">
        <v>1</v>
      </c>
      <c r="BB30" s="173">
        <v>6730</v>
      </c>
      <c r="BC30" s="172">
        <f t="shared" si="143"/>
        <v>4.1293663600832009E-3</v>
      </c>
      <c r="BD30" s="172" t="s">
        <v>118</v>
      </c>
      <c r="BE30" s="173">
        <v>8946</v>
      </c>
      <c r="BF30" s="172">
        <f t="shared" si="144"/>
        <v>4.6564719807495013E-3</v>
      </c>
      <c r="BG30" s="172">
        <f t="shared" si="145"/>
        <v>101.82758620689656</v>
      </c>
      <c r="BH30" s="173">
        <v>8940</v>
      </c>
      <c r="BI30" s="172">
        <f>BH30/$BH$6</f>
        <v>4.8794811812492567E-3</v>
      </c>
      <c r="BJ30" s="172">
        <f>(BH30/AV30)-1</f>
        <v>4.6942675159235669</v>
      </c>
      <c r="BK30" s="173">
        <v>8924</v>
      </c>
      <c r="BL30" s="172">
        <f>BK30/$BK$6</f>
        <v>4.767399619633737E-3</v>
      </c>
      <c r="BM30" s="172">
        <f>(BK30/AY30)-1</f>
        <v>0.97171895713654433</v>
      </c>
      <c r="BN30" s="173">
        <v>8917</v>
      </c>
      <c r="BO30" s="172">
        <f t="shared" si="146"/>
        <v>4.6794593930819363E-3</v>
      </c>
      <c r="BP30" s="172">
        <f t="shared" si="147"/>
        <v>0.32496285289747395</v>
      </c>
      <c r="BQ30" s="173">
        <v>12280</v>
      </c>
      <c r="BR30" s="172">
        <f t="shared" si="148"/>
        <v>4.9999694627272228E-3</v>
      </c>
      <c r="BS30" s="172">
        <f t="shared" si="149"/>
        <v>0.37268052761010506</v>
      </c>
      <c r="BT30" s="173">
        <v>12271</v>
      </c>
      <c r="BU30" s="172">
        <f t="shared" si="150"/>
        <v>5.5472702376361781E-3</v>
      </c>
      <c r="BV30" s="172">
        <f t="shared" si="151"/>
        <v>0.37259507829977623</v>
      </c>
      <c r="BW30" s="174">
        <v>20395</v>
      </c>
      <c r="BX30" s="172">
        <f t="shared" si="152"/>
        <v>9.1502247514140336E-3</v>
      </c>
      <c r="BY30" s="172">
        <f t="shared" si="153"/>
        <v>1.2854101299865532</v>
      </c>
      <c r="BZ30" s="173">
        <v>29154</v>
      </c>
      <c r="CA30" s="172">
        <f>BZ30/$BZ$6</f>
        <v>1.0953841622043244E-2</v>
      </c>
      <c r="CB30" s="172">
        <f t="shared" si="154"/>
        <v>2.2694852528877427</v>
      </c>
      <c r="CC30" s="173">
        <v>41003</v>
      </c>
      <c r="CD30" s="172">
        <f>CC30/$CC$6</f>
        <v>1.3743236141128016E-2</v>
      </c>
      <c r="CE30" s="172">
        <f>(CC30/BQ30)-1</f>
        <v>2.3390065146579806</v>
      </c>
      <c r="CF30" s="173">
        <v>54460</v>
      </c>
      <c r="CG30" s="172">
        <f>CF30/$CF$6</f>
        <v>1.9045241015321873E-2</v>
      </c>
      <c r="CH30" s="172">
        <f>(CF30/BT30)-1</f>
        <v>3.4381061038220198</v>
      </c>
      <c r="CI30" s="173">
        <v>50478</v>
      </c>
      <c r="CJ30" s="172">
        <f>CI30/$CI$6</f>
        <v>1.7348007323018742E-2</v>
      </c>
      <c r="CK30" s="172">
        <f>(CI30/BW30)-1</f>
        <v>1.4750183868595244</v>
      </c>
      <c r="CL30" s="173">
        <v>45544</v>
      </c>
      <c r="CM30" s="172">
        <f>CL30/$CL$6</f>
        <v>1.3709091182734202E-2</v>
      </c>
      <c r="CN30" s="172">
        <f>(CL30/BZ30)-1</f>
        <v>0.56218700692872337</v>
      </c>
      <c r="CO30" s="173">
        <v>35938</v>
      </c>
      <c r="CP30" s="172">
        <f>CO30/$CO$6</f>
        <v>9.5325551958765301E-3</v>
      </c>
      <c r="CQ30" s="172">
        <f>(CO30/CC30)-1</f>
        <v>-0.12352754676487088</v>
      </c>
      <c r="CR30" s="173">
        <v>49213</v>
      </c>
      <c r="CS30" s="172">
        <f>CR30/$CR$28</f>
        <v>1.4119242226498317E-2</v>
      </c>
      <c r="CT30" s="172">
        <f t="shared" si="155"/>
        <v>-9.6345941975762073E-2</v>
      </c>
      <c r="CU30" s="173">
        <v>62968</v>
      </c>
      <c r="CV30" s="172">
        <f>CU30/$CU$28</f>
        <v>1.7923582257110951E-2</v>
      </c>
      <c r="CW30" s="172">
        <f t="shared" si="156"/>
        <v>0.24743452593208914</v>
      </c>
      <c r="CX30" s="173">
        <v>64337</v>
      </c>
      <c r="CY30" s="172">
        <f t="shared" si="157"/>
        <v>1.6022419339566836E-2</v>
      </c>
      <c r="CZ30" s="172">
        <f t="shared" si="158"/>
        <v>0.41263393641313884</v>
      </c>
      <c r="DA30" s="173">
        <v>44614</v>
      </c>
      <c r="DB30" s="172">
        <f t="shared" si="159"/>
        <v>9.8801379419088467E-3</v>
      </c>
      <c r="DC30" s="172">
        <f t="shared" si="160"/>
        <v>0.24141577160665584</v>
      </c>
      <c r="DD30" s="173">
        <v>35108</v>
      </c>
      <c r="DE30" s="172">
        <f t="shared" si="161"/>
        <v>1.007250840403761E-2</v>
      </c>
      <c r="DF30" s="172">
        <f t="shared" si="162"/>
        <v>-0.28661126125210823</v>
      </c>
      <c r="DG30" s="173">
        <v>55539</v>
      </c>
      <c r="DH30" s="172">
        <f t="shared" si="116"/>
        <v>1.2608178255699548E-2</v>
      </c>
      <c r="DI30" s="172">
        <f t="shared" si="69"/>
        <v>-0.11798056155507564</v>
      </c>
      <c r="DJ30" s="173">
        <v>188440</v>
      </c>
      <c r="DK30" s="172">
        <f t="shared" si="53"/>
        <v>4.1790609177301159E-2</v>
      </c>
      <c r="DL30" s="172">
        <f t="shared" si="163"/>
        <v>1.928952235882929</v>
      </c>
      <c r="DM30" s="173">
        <v>206768</v>
      </c>
      <c r="DN30" s="172">
        <f t="shared" si="71"/>
        <v>3.8874321933152531E-2</v>
      </c>
      <c r="DO30" s="172">
        <f t="shared" si="164"/>
        <v>3.6345990047967005</v>
      </c>
      <c r="DP30" s="173">
        <v>197445</v>
      </c>
      <c r="DQ30" s="172">
        <f t="shared" si="55"/>
        <v>3.8898405509154507E-2</v>
      </c>
      <c r="DR30" s="172">
        <f t="shared" si="165"/>
        <v>4.6239318673806542</v>
      </c>
      <c r="DS30" s="173">
        <v>295633</v>
      </c>
      <c r="DT30" s="172">
        <f>DS30/DS$6</f>
        <v>5.6507878012421554E-2</v>
      </c>
      <c r="DU30" s="172">
        <f t="shared" si="171"/>
        <v>4.3229802481139377</v>
      </c>
      <c r="DV30" s="173">
        <v>291582</v>
      </c>
      <c r="DW30" s="172">
        <f>DV30/DV$6</f>
        <v>5.5090883841938353E-2</v>
      </c>
      <c r="DX30" s="172">
        <f t="shared" si="166"/>
        <v>0.54734663553385698</v>
      </c>
      <c r="DY30" s="173">
        <v>317346</v>
      </c>
      <c r="DZ30" s="172">
        <f>DY30/DY$6</f>
        <v>5.4120260537723584E-2</v>
      </c>
      <c r="EA30" s="172">
        <f t="shared" si="167"/>
        <v>0.5347926178132012</v>
      </c>
      <c r="EB30" s="173">
        <v>397742</v>
      </c>
      <c r="EC30" s="172">
        <f t="shared" si="75"/>
        <v>7.1391954830913887E-2</v>
      </c>
      <c r="ED30" s="172">
        <f t="shared" si="168"/>
        <v>1.0144445288561372</v>
      </c>
      <c r="EE30" s="173">
        <v>496086</v>
      </c>
      <c r="EF30" s="172">
        <f>EE30/EE$6</f>
        <v>8.5346381725690257E-2</v>
      </c>
      <c r="EG30" s="172">
        <f>(EE30/DS30)-1</f>
        <v>0.67804676744477099</v>
      </c>
      <c r="EH30" s="173">
        <v>594136</v>
      </c>
      <c r="EI30" s="172">
        <f>EH30/EH$6</f>
        <v>0.10470589313420504</v>
      </c>
      <c r="EJ30" s="172">
        <f>(EH30/DV30)-1</f>
        <v>1.0376292089360799</v>
      </c>
      <c r="EK30" s="173">
        <v>615384</v>
      </c>
      <c r="EL30" s="172">
        <f t="shared" si="169"/>
        <v>9.5036888367516004E-2</v>
      </c>
      <c r="EM30" s="172">
        <f>(EK30/DY30)-1</f>
        <v>0.9391578907564615</v>
      </c>
      <c r="EN30" s="173">
        <v>488567</v>
      </c>
      <c r="EO30" s="172">
        <f t="shared" ref="EO30:EO51" si="172">EN30/EN$6</f>
        <v>7.8146638331931625E-2</v>
      </c>
      <c r="EP30" s="172">
        <f>(EN30/EB30)-1</f>
        <v>0.2283515444685249</v>
      </c>
    </row>
    <row r="31" spans="1:254" s="169" customFormat="1">
      <c r="B31" s="170" t="s">
        <v>364</v>
      </c>
      <c r="C31" s="171" t="s">
        <v>324</v>
      </c>
      <c r="D31" s="7">
        <v>0</v>
      </c>
      <c r="E31" s="172" t="s">
        <v>118</v>
      </c>
      <c r="F31" s="7">
        <v>0</v>
      </c>
      <c r="G31" s="172" t="s">
        <v>118</v>
      </c>
      <c r="H31" s="7"/>
      <c r="I31" s="172"/>
      <c r="J31" s="7"/>
      <c r="K31" s="172"/>
      <c r="L31" s="9"/>
      <c r="M31" s="172"/>
      <c r="N31" s="172"/>
      <c r="O31" s="9"/>
      <c r="P31" s="172"/>
      <c r="Q31" s="172"/>
      <c r="R31" s="173"/>
      <c r="S31" s="172"/>
      <c r="T31" s="172"/>
      <c r="U31" s="173"/>
      <c r="V31" s="172"/>
      <c r="W31" s="172"/>
      <c r="X31" s="173"/>
      <c r="Y31" s="172"/>
      <c r="Z31" s="172"/>
      <c r="AA31" s="173"/>
      <c r="AB31" s="172"/>
      <c r="AC31" s="172"/>
      <c r="AD31" s="173"/>
      <c r="AE31" s="172"/>
      <c r="AF31" s="172"/>
      <c r="AG31" s="173"/>
      <c r="AH31" s="172"/>
      <c r="AI31" s="172"/>
      <c r="AJ31" s="173"/>
      <c r="AK31" s="172"/>
      <c r="AL31" s="172"/>
      <c r="AM31" s="173"/>
      <c r="AN31" s="172"/>
      <c r="AO31" s="172"/>
      <c r="AP31" s="173"/>
      <c r="AQ31" s="172"/>
      <c r="AR31" s="172"/>
      <c r="AS31" s="173"/>
      <c r="AT31" s="172"/>
      <c r="AU31" s="10"/>
      <c r="AV31" s="173"/>
      <c r="AW31" s="172"/>
      <c r="AX31" s="172"/>
      <c r="AY31" s="173"/>
      <c r="AZ31" s="172"/>
      <c r="BA31" s="172"/>
      <c r="BB31" s="173"/>
      <c r="BC31" s="172"/>
      <c r="BD31" s="172"/>
      <c r="BE31" s="173"/>
      <c r="BF31" s="172"/>
      <c r="BG31" s="172"/>
      <c r="BH31" s="173"/>
      <c r="BI31" s="172" t="s">
        <v>118</v>
      </c>
      <c r="BJ31" s="172" t="s">
        <v>118</v>
      </c>
      <c r="BK31" s="173"/>
      <c r="BL31" s="172" t="s">
        <v>118</v>
      </c>
      <c r="BM31" s="172" t="s">
        <v>118</v>
      </c>
      <c r="BN31" s="173"/>
      <c r="BO31" s="172"/>
      <c r="BP31" s="172"/>
      <c r="BQ31" s="173"/>
      <c r="BR31" s="172"/>
      <c r="BS31" s="172"/>
      <c r="BT31" s="173"/>
      <c r="BU31" s="172"/>
      <c r="BV31" s="172"/>
      <c r="BW31" s="174"/>
      <c r="BX31" s="172"/>
      <c r="BY31" s="172"/>
      <c r="BZ31" s="173">
        <v>5778.5554038125611</v>
      </c>
      <c r="CA31" s="172">
        <f>BZ31/$BZ$6</f>
        <v>2.1711388041971919E-3</v>
      </c>
      <c r="CB31" s="172" t="s">
        <v>118</v>
      </c>
      <c r="CC31" s="173">
        <v>5813.3508295615884</v>
      </c>
      <c r="CD31" s="172">
        <f t="shared" ref="CD31:CD45" si="173">CC31/$CC$6</f>
        <v>1.948497749478998E-3</v>
      </c>
      <c r="CE31" s="172" t="s">
        <v>118</v>
      </c>
      <c r="CF31" s="173">
        <v>5848.3795852721951</v>
      </c>
      <c r="CG31" s="172">
        <f t="shared" ref="CG31:CG45" si="174">CF31/$CF$6</f>
        <v>2.045240520576517E-3</v>
      </c>
      <c r="CH31" s="172" t="s">
        <v>118</v>
      </c>
      <c r="CI31" s="173">
        <v>12689.210525429384</v>
      </c>
      <c r="CJ31" s="172">
        <f t="shared" ref="CJ31:CJ45" si="175">CI31/$CI$6</f>
        <v>4.360959568890912E-3</v>
      </c>
      <c r="CK31" s="172" t="s">
        <v>118</v>
      </c>
      <c r="CL31" s="173">
        <v>13357</v>
      </c>
      <c r="CM31" s="172">
        <f t="shared" ref="CM31:CM45" si="176">CL31/$CL$6</f>
        <v>4.0205588206521327E-3</v>
      </c>
      <c r="CN31" s="172">
        <f>(CL31/BZ31)-1</f>
        <v>1.3114773618311855</v>
      </c>
      <c r="CO31" s="173">
        <v>6931</v>
      </c>
      <c r="CP31" s="172">
        <f t="shared" ref="CP31:CP45" si="177">CO31/$CO$6</f>
        <v>1.8384478842066955E-3</v>
      </c>
      <c r="CQ31" s="172">
        <f t="shared" ref="CQ31:CQ45" si="178">(CO31/CC31)-1</f>
        <v>0.19225558601332482</v>
      </c>
      <c r="CR31" s="173">
        <v>6670</v>
      </c>
      <c r="CS31" s="172">
        <f t="shared" ref="CS31:CS45" si="179">CR31/$CR$28</f>
        <v>1.9136274084234608E-3</v>
      </c>
      <c r="CT31" s="172">
        <f t="shared" si="155"/>
        <v>0.14048684815138679</v>
      </c>
      <c r="CU31" s="173">
        <v>6883</v>
      </c>
      <c r="CV31" s="172">
        <f t="shared" ref="CV31:CV45" si="180">CU31/$CU$28</f>
        <v>1.9592176450847205E-3</v>
      </c>
      <c r="CW31" s="172">
        <f t="shared" si="156"/>
        <v>-0.45757066712650429</v>
      </c>
      <c r="CX31" s="173">
        <v>6470</v>
      </c>
      <c r="CY31" s="172">
        <f t="shared" si="157"/>
        <v>1.6112820480749402E-3</v>
      </c>
      <c r="CZ31" s="172">
        <f t="shared" si="158"/>
        <v>-0.51560979261810291</v>
      </c>
      <c r="DA31" s="173">
        <v>7193</v>
      </c>
      <c r="DB31" s="172">
        <f t="shared" si="159"/>
        <v>1.5929491239554921E-3</v>
      </c>
      <c r="DC31" s="172">
        <f t="shared" si="160"/>
        <v>3.7801183090463208E-2</v>
      </c>
      <c r="DD31" s="173">
        <v>4742</v>
      </c>
      <c r="DE31" s="172">
        <f t="shared" si="161"/>
        <v>1.3604829341445355E-3</v>
      </c>
      <c r="DF31" s="172">
        <f t="shared" si="162"/>
        <v>-0.28905547226386807</v>
      </c>
      <c r="DG31" s="173">
        <v>13806</v>
      </c>
      <c r="DH31" s="172">
        <f t="shared" si="116"/>
        <v>3.1341671437762285E-3</v>
      </c>
      <c r="DI31" s="172">
        <f t="shared" si="69"/>
        <v>1.0058114194391981</v>
      </c>
      <c r="DJ31" s="173">
        <v>4099</v>
      </c>
      <c r="DK31" s="172">
        <f t="shared" ref="DK31:DK61" si="181">DJ31/$DJ$6</f>
        <v>9.090411113232724E-4</v>
      </c>
      <c r="DL31" s="172">
        <f t="shared" si="163"/>
        <v>-0.36646058732612052</v>
      </c>
      <c r="DM31" s="173">
        <v>4130</v>
      </c>
      <c r="DN31" s="172">
        <f t="shared" si="71"/>
        <v>7.7647870842644873E-4</v>
      </c>
      <c r="DO31" s="172">
        <f t="shared" si="164"/>
        <v>-0.42583066870568609</v>
      </c>
      <c r="DP31" s="173">
        <v>4700</v>
      </c>
      <c r="DQ31" s="172">
        <f t="shared" si="55"/>
        <v>9.2594143124934125E-4</v>
      </c>
      <c r="DR31" s="172">
        <f t="shared" si="165"/>
        <v>-8.8570223534373271E-3</v>
      </c>
      <c r="DS31" s="173">
        <v>6446</v>
      </c>
      <c r="DT31" s="172">
        <f t="shared" si="72"/>
        <v>1.2321012257361977E-3</v>
      </c>
      <c r="DU31" s="172">
        <f t="shared" si="171"/>
        <v>-0.53310155005070259</v>
      </c>
      <c r="DV31" s="173">
        <v>5988</v>
      </c>
      <c r="DW31" s="172">
        <f t="shared" ref="DW31:DW45" si="182">DV31/DV$6</f>
        <v>1.1313600031741563E-3</v>
      </c>
      <c r="DX31" s="172">
        <f t="shared" si="166"/>
        <v>0.46084410831910216</v>
      </c>
      <c r="DY31" s="173">
        <v>8329</v>
      </c>
      <c r="DZ31" s="172">
        <f t="shared" ref="DZ31:DZ45" si="183">DY31/DY$6</f>
        <v>1.4204295942557956E-3</v>
      </c>
      <c r="EA31" s="172">
        <f t="shared" si="167"/>
        <v>1.0167070217917678</v>
      </c>
      <c r="EB31" s="173">
        <v>8120</v>
      </c>
      <c r="EC31" s="172">
        <f t="shared" si="75"/>
        <v>1.4574841812708256E-3</v>
      </c>
      <c r="ED31" s="172">
        <f t="shared" si="168"/>
        <v>0.72765957446808516</v>
      </c>
      <c r="EE31" s="173">
        <v>9730</v>
      </c>
      <c r="EF31" s="172">
        <f t="shared" ref="EF31" si="184">EE31/EE$6</f>
        <v>1.6739442237655694E-3</v>
      </c>
      <c r="EG31" s="172">
        <f t="shared" ref="EG31" si="185">(EE31/DS31)-1</f>
        <v>0.50946323301272112</v>
      </c>
      <c r="EH31" s="173">
        <v>12081</v>
      </c>
      <c r="EI31" s="172">
        <f t="shared" ref="EI31:EI51" si="186">EH31/EH$6</f>
        <v>2.1290611828846109E-3</v>
      </c>
      <c r="EJ31" s="172">
        <f t="shared" ref="EJ31:EJ51" si="187">(EH31/DV31)-1</f>
        <v>1.0175350701402808</v>
      </c>
      <c r="EK31" s="173">
        <v>2521</v>
      </c>
      <c r="EL31" s="172">
        <f t="shared" si="169"/>
        <v>3.8933088213945736E-4</v>
      </c>
      <c r="EM31" s="172">
        <f>(EK31/DY31)-1</f>
        <v>-0.69732260775603316</v>
      </c>
      <c r="EN31" s="173">
        <v>7016</v>
      </c>
      <c r="EO31" s="172">
        <f t="shared" si="172"/>
        <v>1.1222141784787601E-3</v>
      </c>
      <c r="EP31" s="172">
        <f>(EN31/EB31)-1</f>
        <v>-0.13596059113300496</v>
      </c>
    </row>
    <row r="32" spans="1:254" s="169" customFormat="1">
      <c r="B32" s="170" t="s">
        <v>419</v>
      </c>
      <c r="C32" s="171" t="s">
        <v>159</v>
      </c>
      <c r="D32" s="7">
        <v>59995</v>
      </c>
      <c r="E32" s="172">
        <f t="shared" si="117"/>
        <v>8.9213753148764438E-2</v>
      </c>
      <c r="F32" s="7">
        <v>73229</v>
      </c>
      <c r="G32" s="172">
        <f t="shared" si="118"/>
        <v>0.10418510287761391</v>
      </c>
      <c r="H32" s="7">
        <v>91564</v>
      </c>
      <c r="I32" s="172">
        <f t="shared" si="119"/>
        <v>0.104782645016805</v>
      </c>
      <c r="J32" s="7">
        <v>100740</v>
      </c>
      <c r="K32" s="172">
        <f t="shared" si="120"/>
        <v>9.43891222954715E-2</v>
      </c>
      <c r="L32" s="9">
        <v>136759</v>
      </c>
      <c r="M32" s="172">
        <f t="shared" si="121"/>
        <v>0.14812636540775664</v>
      </c>
      <c r="N32" s="172">
        <f t="shared" si="122"/>
        <v>1.2795066255521292</v>
      </c>
      <c r="O32" s="9">
        <v>198300</v>
      </c>
      <c r="P32" s="172">
        <f t="shared" si="123"/>
        <v>0.18726308811280737</v>
      </c>
      <c r="Q32" s="172">
        <f t="shared" si="124"/>
        <v>1.7079435742670253</v>
      </c>
      <c r="R32" s="173">
        <v>245324</v>
      </c>
      <c r="S32" s="172">
        <f t="shared" si="125"/>
        <v>0.22011707324076102</v>
      </c>
      <c r="T32" s="172">
        <f t="shared" si="126"/>
        <v>1.6792625922851774</v>
      </c>
      <c r="U32" s="173">
        <v>319019</v>
      </c>
      <c r="V32" s="172">
        <f t="shared" si="127"/>
        <v>0.22369685062007319</v>
      </c>
      <c r="W32" s="172">
        <f t="shared" si="128"/>
        <v>2.1667560055588644</v>
      </c>
      <c r="X32" s="173">
        <v>310236</v>
      </c>
      <c r="Y32" s="172">
        <f t="shared" si="129"/>
        <v>0.24478163545970921</v>
      </c>
      <c r="Z32" s="172">
        <f t="shared" si="130"/>
        <v>1.2684869003136905</v>
      </c>
      <c r="AA32" s="173">
        <v>332880</v>
      </c>
      <c r="AB32" s="172">
        <f t="shared" si="131"/>
        <v>0.25220417264257516</v>
      </c>
      <c r="AC32" s="172">
        <f t="shared" si="132"/>
        <v>0.67866868381240542</v>
      </c>
      <c r="AD32" s="173">
        <v>319840</v>
      </c>
      <c r="AE32" s="172">
        <f t="shared" si="133"/>
        <v>0.23578865421915282</v>
      </c>
      <c r="AF32" s="172">
        <f t="shared" si="134"/>
        <v>0.30374525117803386</v>
      </c>
      <c r="AG32" s="173">
        <v>348507</v>
      </c>
      <c r="AH32" s="172">
        <f t="shared" si="135"/>
        <v>0.21668523635314571</v>
      </c>
      <c r="AI32" s="172">
        <f t="shared" si="136"/>
        <v>9.2433366037759424E-2</v>
      </c>
      <c r="AJ32" s="173">
        <v>356554</v>
      </c>
      <c r="AK32" s="172">
        <f t="shared" si="137"/>
        <v>0.24454738493953426</v>
      </c>
      <c r="AL32" s="172">
        <f t="shared" ref="AL32:AL46" si="188">(AJ32/X32)-1</f>
        <v>0.14929924315682253</v>
      </c>
      <c r="AM32" s="173">
        <v>397898</v>
      </c>
      <c r="AN32" s="172">
        <f t="shared" si="138"/>
        <v>0.26422113142195375</v>
      </c>
      <c r="AO32" s="172">
        <f t="shared" ref="AO32:AO46" si="189">(AM32/AA32)-1</f>
        <v>0.19531963470319624</v>
      </c>
      <c r="AP32" s="173">
        <v>365733</v>
      </c>
      <c r="AQ32" s="172">
        <f t="shared" si="139"/>
        <v>0.25482997539025809</v>
      </c>
      <c r="AR32" s="172">
        <f t="shared" ref="AR32:AR46" si="190">(AP32/AD32)-1</f>
        <v>0.14348736868434209</v>
      </c>
      <c r="AS32" s="173">
        <v>385072</v>
      </c>
      <c r="AT32" s="172">
        <f t="shared" si="140"/>
        <v>0.23676995489914562</v>
      </c>
      <c r="AU32" s="10">
        <f t="shared" ref="AU32:AU46" si="191">(AS32/AG32)-1</f>
        <v>0.10491898297595181</v>
      </c>
      <c r="AV32" s="173">
        <v>318022</v>
      </c>
      <c r="AW32" s="172">
        <f t="shared" si="141"/>
        <v>0.21899536285296786</v>
      </c>
      <c r="AX32" s="172">
        <f t="shared" ref="AX32:AX46" si="192">(AV32/AJ32)-1</f>
        <v>-0.10806778215922408</v>
      </c>
      <c r="AY32" s="173">
        <v>337000</v>
      </c>
      <c r="AZ32" s="172">
        <f t="shared" si="142"/>
        <v>0.21243802577623405</v>
      </c>
      <c r="BA32" s="172">
        <f t="shared" ref="BA32:BA47" si="193">(AY32/AM32)-1</f>
        <v>-0.15304927393452594</v>
      </c>
      <c r="BB32" s="173">
        <v>340809</v>
      </c>
      <c r="BC32" s="172">
        <f t="shared" si="143"/>
        <v>0.20911221691138121</v>
      </c>
      <c r="BD32" s="172">
        <f t="shared" ref="BD32:BD47" si="194">(BB32/AP32)-1</f>
        <v>-6.8148075235212602E-2</v>
      </c>
      <c r="BE32" s="173">
        <v>373471</v>
      </c>
      <c r="BF32" s="172">
        <f t="shared" si="144"/>
        <v>0.19439495272999072</v>
      </c>
      <c r="BG32" s="172">
        <f t="shared" si="145"/>
        <v>-3.0126833423359756E-2</v>
      </c>
      <c r="BH32" s="173">
        <v>372973</v>
      </c>
      <c r="BI32" s="172">
        <f t="shared" ref="BI32:BI45" si="195">BH32/$BH$6</f>
        <v>0.20356988082931532</v>
      </c>
      <c r="BJ32" s="172">
        <f t="shared" ref="BJ32:BJ45" si="196">(BH32/AV32)-1</f>
        <v>0.17278993277194665</v>
      </c>
      <c r="BK32" s="173">
        <v>395405</v>
      </c>
      <c r="BL32" s="172">
        <f t="shared" ref="BL32:BL45" si="197">BK32/$BK$6</f>
        <v>0.21123416030942155</v>
      </c>
      <c r="BM32" s="172">
        <f t="shared" ref="BM32:BM45" si="198">(BK32/AY32)-1</f>
        <v>0.17330860534124626</v>
      </c>
      <c r="BN32" s="173">
        <v>379612</v>
      </c>
      <c r="BO32" s="172">
        <f t="shared" si="146"/>
        <v>0.19921262073865872</v>
      </c>
      <c r="BP32" s="172">
        <f t="shared" si="147"/>
        <v>0.11385556132613872</v>
      </c>
      <c r="BQ32" s="173">
        <v>267146</v>
      </c>
      <c r="BR32" s="172">
        <f t="shared" si="148"/>
        <v>0.10877213697799076</v>
      </c>
      <c r="BS32" s="172">
        <f t="shared" si="149"/>
        <v>-0.28469412618382683</v>
      </c>
      <c r="BT32" s="173">
        <v>130316</v>
      </c>
      <c r="BU32" s="172">
        <f t="shared" si="150"/>
        <v>5.8911096755586034E-2</v>
      </c>
      <c r="BV32" s="172">
        <f t="shared" si="151"/>
        <v>-0.65060205430419904</v>
      </c>
      <c r="BW32" s="174">
        <v>125066</v>
      </c>
      <c r="BX32" s="172">
        <f t="shared" si="152"/>
        <v>5.6110909966185223E-2</v>
      </c>
      <c r="BY32" s="172">
        <f t="shared" si="153"/>
        <v>-0.68370152122507299</v>
      </c>
      <c r="BZ32" s="173">
        <v>205746</v>
      </c>
      <c r="CA32" s="172">
        <f t="shared" ref="CA32:CA45" si="199">BZ32/$BZ$6</f>
        <v>7.7303598078099375E-2</v>
      </c>
      <c r="CB32" s="172">
        <f t="shared" si="154"/>
        <v>-0.45800975733116978</v>
      </c>
      <c r="CC32" s="173">
        <v>119932</v>
      </c>
      <c r="CD32" s="172">
        <f t="shared" si="173"/>
        <v>4.0198370774766852E-2</v>
      </c>
      <c r="CE32" s="172">
        <f>(CC32/BQ32)-1</f>
        <v>-0.55106196611590663</v>
      </c>
      <c r="CF32" s="173">
        <v>128652</v>
      </c>
      <c r="CG32" s="172">
        <f t="shared" si="174"/>
        <v>4.4990972220036528E-2</v>
      </c>
      <c r="CH32" s="172">
        <f>(CF32/BT32)-1</f>
        <v>-1.2768961601031359E-2</v>
      </c>
      <c r="CI32" s="173">
        <v>148556</v>
      </c>
      <c r="CJ32" s="172">
        <f t="shared" si="175"/>
        <v>5.1054926420982846E-2</v>
      </c>
      <c r="CK32" s="172">
        <f>(CI32/BW32)-1</f>
        <v>0.18782083060144239</v>
      </c>
      <c r="CL32" s="173">
        <v>180642</v>
      </c>
      <c r="CM32" s="172">
        <f t="shared" si="176"/>
        <v>5.4374619037227116E-2</v>
      </c>
      <c r="CN32" s="172">
        <f>(CL32/BZ32)-1</f>
        <v>-0.12201452276107438</v>
      </c>
      <c r="CO32" s="173">
        <v>547665</v>
      </c>
      <c r="CP32" s="172">
        <f t="shared" si="177"/>
        <v>0.14526815185457509</v>
      </c>
      <c r="CQ32" s="172">
        <f t="shared" si="178"/>
        <v>3.5664626621752324</v>
      </c>
      <c r="CR32" s="173">
        <v>539606</v>
      </c>
      <c r="CS32" s="172">
        <f t="shared" si="179"/>
        <v>0.15481331804344078</v>
      </c>
      <c r="CT32" s="172">
        <f t="shared" si="155"/>
        <v>3.1943071230917512</v>
      </c>
      <c r="CU32" s="173">
        <v>585887</v>
      </c>
      <c r="CV32" s="172">
        <f t="shared" si="180"/>
        <v>0.16677032521077317</v>
      </c>
      <c r="CW32" s="172">
        <f t="shared" si="156"/>
        <v>2.943879749050863</v>
      </c>
      <c r="CX32" s="173">
        <v>680194</v>
      </c>
      <c r="CY32" s="172">
        <f t="shared" si="157"/>
        <v>0.16939480392709211</v>
      </c>
      <c r="CZ32" s="172">
        <f>(CX32/CL32)-1</f>
        <v>2.7654255378040546</v>
      </c>
      <c r="DA32" s="173">
        <v>607060</v>
      </c>
      <c r="DB32" s="172">
        <f t="shared" si="159"/>
        <v>0.13443843948122078</v>
      </c>
      <c r="DC32" s="172">
        <f t="shared" si="160"/>
        <v>0.10845133430107823</v>
      </c>
      <c r="DD32" s="173">
        <v>629659</v>
      </c>
      <c r="DE32" s="172">
        <f t="shared" si="161"/>
        <v>0.18064958326244496</v>
      </c>
      <c r="DF32" s="172">
        <f t="shared" si="162"/>
        <v>0.16688658020852243</v>
      </c>
      <c r="DG32" s="173">
        <v>307172</v>
      </c>
      <c r="DH32" s="172">
        <f t="shared" si="116"/>
        <v>6.9732608278142233E-2</v>
      </c>
      <c r="DI32" s="172">
        <f t="shared" si="69"/>
        <v>-0.47571460025568069</v>
      </c>
      <c r="DJ32" s="173">
        <v>281212</v>
      </c>
      <c r="DK32" s="172">
        <f t="shared" si="181"/>
        <v>6.2364788728333766E-2</v>
      </c>
      <c r="DL32" s="172">
        <f t="shared" si="163"/>
        <v>-0.58657089006959784</v>
      </c>
      <c r="DM32" s="173">
        <v>336719</v>
      </c>
      <c r="DN32" s="172">
        <f t="shared" si="71"/>
        <v>6.3306327898945608E-2</v>
      </c>
      <c r="DO32" s="172">
        <f t="shared" si="164"/>
        <v>-0.44532830362731857</v>
      </c>
      <c r="DP32" s="173">
        <v>383792</v>
      </c>
      <c r="DQ32" s="172">
        <f t="shared" si="55"/>
        <v>7.5610407187669607E-2</v>
      </c>
      <c r="DR32" s="172">
        <f t="shared" si="165"/>
        <v>-0.39047643248170838</v>
      </c>
      <c r="DS32" s="173">
        <v>419648</v>
      </c>
      <c r="DT32" s="172">
        <f t="shared" si="72"/>
        <v>8.0212351098005563E-2</v>
      </c>
      <c r="DU32" s="172">
        <f t="shared" si="171"/>
        <v>0.36616618702225456</v>
      </c>
      <c r="DV32" s="173">
        <v>430700</v>
      </c>
      <c r="DW32" s="172">
        <f t="shared" si="182"/>
        <v>8.1375543314480478E-2</v>
      </c>
      <c r="DX32" s="172">
        <f t="shared" si="166"/>
        <v>0.53158471188996193</v>
      </c>
      <c r="DY32" s="173">
        <v>380914</v>
      </c>
      <c r="DZ32" s="172">
        <f t="shared" si="183"/>
        <v>6.4961162020212765E-2</v>
      </c>
      <c r="EA32" s="172">
        <f t="shared" si="167"/>
        <v>0.1312518747085849</v>
      </c>
      <c r="EB32" s="173">
        <v>410794</v>
      </c>
      <c r="EC32" s="172">
        <f t="shared" si="75"/>
        <v>7.3734699108493548E-2</v>
      </c>
      <c r="ED32" s="172">
        <f t="shared" si="168"/>
        <v>7.0355817734606196E-2</v>
      </c>
      <c r="EE32" s="173">
        <v>456710</v>
      </c>
      <c r="EF32" s="172">
        <f t="shared" ref="EF32:EF51" si="200">EE32/EE$6</f>
        <v>7.8572154823841028E-2</v>
      </c>
      <c r="EG32" s="172">
        <f t="shared" ref="EG32:EG51" si="201">(EE32/DS32)-1</f>
        <v>8.8316875095318048E-2</v>
      </c>
      <c r="EH32" s="173">
        <v>401356</v>
      </c>
      <c r="EI32" s="172">
        <f t="shared" si="186"/>
        <v>7.0731850022170015E-2</v>
      </c>
      <c r="EJ32" s="172">
        <f t="shared" si="187"/>
        <v>-6.8130949616902692E-2</v>
      </c>
      <c r="EK32" s="173">
        <v>378266</v>
      </c>
      <c r="EL32" s="172">
        <f t="shared" si="169"/>
        <v>5.8417546792290352E-2</v>
      </c>
      <c r="EM32" s="172">
        <f>(EK32/DY32)-1</f>
        <v>-6.9517003838136526E-3</v>
      </c>
      <c r="EN32" s="173">
        <v>386351</v>
      </c>
      <c r="EO32" s="172">
        <f t="shared" si="172"/>
        <v>6.1797116600548374E-2</v>
      </c>
      <c r="EP32" s="172">
        <f>(EN32/EB32)-1</f>
        <v>-5.9501842772776592E-2</v>
      </c>
    </row>
    <row r="33" spans="2:146" s="169" customFormat="1" ht="16.5" customHeight="1">
      <c r="B33" s="170" t="s">
        <v>309</v>
      </c>
      <c r="C33" s="171" t="s">
        <v>311</v>
      </c>
      <c r="D33" s="7">
        <v>0</v>
      </c>
      <c r="E33" s="172"/>
      <c r="F33" s="7">
        <v>0</v>
      </c>
      <c r="G33" s="172">
        <v>0</v>
      </c>
      <c r="H33" s="7">
        <v>0</v>
      </c>
      <c r="I33" s="172">
        <v>0</v>
      </c>
      <c r="J33" s="7">
        <v>0</v>
      </c>
      <c r="K33" s="172">
        <v>0</v>
      </c>
      <c r="L33" s="9">
        <v>0</v>
      </c>
      <c r="M33" s="172">
        <v>0</v>
      </c>
      <c r="N33" s="172">
        <v>0</v>
      </c>
      <c r="O33" s="9">
        <v>0</v>
      </c>
      <c r="P33" s="172">
        <v>0</v>
      </c>
      <c r="Q33" s="172">
        <v>0</v>
      </c>
      <c r="R33" s="173">
        <v>0</v>
      </c>
      <c r="S33" s="172">
        <v>0</v>
      </c>
      <c r="T33" s="172">
        <v>0</v>
      </c>
      <c r="U33" s="173">
        <v>0</v>
      </c>
      <c r="V33" s="172">
        <v>0</v>
      </c>
      <c r="W33" s="172">
        <v>0</v>
      </c>
      <c r="X33" s="173">
        <v>0</v>
      </c>
      <c r="Y33" s="172">
        <v>0</v>
      </c>
      <c r="Z33" s="172">
        <v>0</v>
      </c>
      <c r="AA33" s="173">
        <v>0</v>
      </c>
      <c r="AB33" s="172">
        <v>0</v>
      </c>
      <c r="AC33" s="172">
        <v>0</v>
      </c>
      <c r="AD33" s="173">
        <v>0</v>
      </c>
      <c r="AE33" s="172">
        <v>0</v>
      </c>
      <c r="AF33" s="172">
        <v>0</v>
      </c>
      <c r="AG33" s="173">
        <v>0</v>
      </c>
      <c r="AH33" s="172">
        <v>0</v>
      </c>
      <c r="AI33" s="172">
        <v>0</v>
      </c>
      <c r="AJ33" s="173">
        <v>0</v>
      </c>
      <c r="AK33" s="172">
        <v>0</v>
      </c>
      <c r="AL33" s="172">
        <v>0</v>
      </c>
      <c r="AM33" s="173">
        <v>0</v>
      </c>
      <c r="AN33" s="172">
        <v>0</v>
      </c>
      <c r="AO33" s="172">
        <v>0</v>
      </c>
      <c r="AP33" s="173">
        <v>0</v>
      </c>
      <c r="AQ33" s="172">
        <v>0</v>
      </c>
      <c r="AR33" s="172">
        <v>0</v>
      </c>
      <c r="AS33" s="173">
        <v>0</v>
      </c>
      <c r="AT33" s="172">
        <v>0</v>
      </c>
      <c r="AU33" s="10">
        <v>0</v>
      </c>
      <c r="AV33" s="173">
        <v>0</v>
      </c>
      <c r="AW33" s="172">
        <v>0</v>
      </c>
      <c r="AX33" s="172">
        <v>0</v>
      </c>
      <c r="AY33" s="173">
        <v>0</v>
      </c>
      <c r="AZ33" s="172">
        <v>0</v>
      </c>
      <c r="BA33" s="172">
        <v>0</v>
      </c>
      <c r="BB33" s="173">
        <v>0</v>
      </c>
      <c r="BC33" s="172">
        <v>0</v>
      </c>
      <c r="BD33" s="172">
        <v>0</v>
      </c>
      <c r="BE33" s="173">
        <v>0</v>
      </c>
      <c r="BF33" s="172">
        <v>0</v>
      </c>
      <c r="BG33" s="172">
        <v>0</v>
      </c>
      <c r="BH33" s="173">
        <v>0</v>
      </c>
      <c r="BI33" s="172" t="s">
        <v>118</v>
      </c>
      <c r="BJ33" s="172" t="s">
        <v>118</v>
      </c>
      <c r="BK33" s="173">
        <v>0</v>
      </c>
      <c r="BL33" s="172" t="s">
        <v>118</v>
      </c>
      <c r="BM33" s="172" t="s">
        <v>118</v>
      </c>
      <c r="BN33" s="173">
        <v>0</v>
      </c>
      <c r="BO33" s="172">
        <v>0</v>
      </c>
      <c r="BP33" s="172">
        <v>0</v>
      </c>
      <c r="BQ33" s="173">
        <v>0</v>
      </c>
      <c r="BR33" s="172">
        <v>0</v>
      </c>
      <c r="BS33" s="172">
        <v>0</v>
      </c>
      <c r="BT33" s="173">
        <v>0</v>
      </c>
      <c r="BU33" s="172">
        <v>0</v>
      </c>
      <c r="BV33" s="172">
        <v>0</v>
      </c>
      <c r="BW33" s="174">
        <v>0</v>
      </c>
      <c r="BX33" s="172">
        <v>0</v>
      </c>
      <c r="BY33" s="172">
        <v>0</v>
      </c>
      <c r="BZ33" s="173">
        <v>0</v>
      </c>
      <c r="CA33" s="172">
        <v>0</v>
      </c>
      <c r="CB33" s="172">
        <v>0</v>
      </c>
      <c r="CC33" s="173">
        <v>11224</v>
      </c>
      <c r="CD33" s="172">
        <f t="shared" si="173"/>
        <v>3.7620194241402057E-3</v>
      </c>
      <c r="CE33" s="172" t="s">
        <v>118</v>
      </c>
      <c r="CF33" s="173">
        <v>80123</v>
      </c>
      <c r="CG33" s="172">
        <f t="shared" si="174"/>
        <v>2.8019864962736583E-2</v>
      </c>
      <c r="CH33" s="172" t="s">
        <v>118</v>
      </c>
      <c r="CI33" s="173">
        <v>104321</v>
      </c>
      <c r="CJ33" s="172">
        <f t="shared" si="175"/>
        <v>3.5852479732648643E-2</v>
      </c>
      <c r="CK33" s="172" t="s">
        <v>118</v>
      </c>
      <c r="CL33" s="173">
        <v>111897</v>
      </c>
      <c r="CM33" s="172">
        <f t="shared" si="176"/>
        <v>3.3681849992851072E-2</v>
      </c>
      <c r="CN33" s="172" t="s">
        <v>118</v>
      </c>
      <c r="CO33" s="173">
        <v>79714</v>
      </c>
      <c r="CP33" s="172">
        <f t="shared" si="177"/>
        <v>2.1144140043522223E-2</v>
      </c>
      <c r="CQ33" s="172">
        <f t="shared" si="178"/>
        <v>6.102102637205987</v>
      </c>
      <c r="CR33" s="173">
        <v>93709</v>
      </c>
      <c r="CS33" s="172">
        <f t="shared" si="179"/>
        <v>2.6885174035375426E-2</v>
      </c>
      <c r="CT33" s="172">
        <f t="shared" si="155"/>
        <v>0.16956429489659652</v>
      </c>
      <c r="CU33" s="173">
        <v>147100</v>
      </c>
      <c r="CV33" s="172">
        <f t="shared" si="180"/>
        <v>4.187141008164498E-2</v>
      </c>
      <c r="CW33" s="172">
        <f t="shared" si="156"/>
        <v>0.41007083904487107</v>
      </c>
      <c r="CX33" s="173">
        <v>77652</v>
      </c>
      <c r="CY33" s="172">
        <f t="shared" si="157"/>
        <v>1.9338373044376394E-2</v>
      </c>
      <c r="CZ33" s="172">
        <f t="shared" si="158"/>
        <v>-0.30604037641759829</v>
      </c>
      <c r="DA33" s="173">
        <v>76732</v>
      </c>
      <c r="DB33" s="172">
        <f t="shared" si="159"/>
        <v>1.6992933710461951E-2</v>
      </c>
      <c r="DC33" s="172">
        <f t="shared" si="160"/>
        <v>-3.740873623202956E-2</v>
      </c>
      <c r="DD33" s="173">
        <v>91108</v>
      </c>
      <c r="DE33" s="172">
        <f t="shared" si="161"/>
        <v>2.6138945416288556E-2</v>
      </c>
      <c r="DF33" s="172">
        <f t="shared" si="162"/>
        <v>-2.7756138684651432E-2</v>
      </c>
      <c r="DG33" s="173">
        <v>43516</v>
      </c>
      <c r="DH33" s="172">
        <f t="shared" si="116"/>
        <v>9.8787786055748485E-3</v>
      </c>
      <c r="DI33" s="172">
        <f t="shared" si="69"/>
        <v>-0.70417403127124412</v>
      </c>
      <c r="DJ33" s="173">
        <v>7908</v>
      </c>
      <c r="DK33" s="172">
        <f t="shared" si="181"/>
        <v>1.7537685065490214E-3</v>
      </c>
      <c r="DL33" s="172">
        <f t="shared" si="163"/>
        <v>-0.89816102611651982</v>
      </c>
      <c r="DM33" s="173">
        <v>8442</v>
      </c>
      <c r="DN33" s="172">
        <f t="shared" si="71"/>
        <v>1.5871751226479614E-3</v>
      </c>
      <c r="DO33" s="172">
        <f t="shared" si="164"/>
        <v>-0.88998071208882867</v>
      </c>
      <c r="DP33" s="173">
        <v>3895</v>
      </c>
      <c r="DQ33" s="172">
        <f t="shared" si="55"/>
        <v>7.6734933504599666E-4</v>
      </c>
      <c r="DR33" s="172">
        <f t="shared" si="165"/>
        <v>-0.95724854019405536</v>
      </c>
      <c r="DS33" s="173">
        <v>473</v>
      </c>
      <c r="DT33" s="172">
        <f t="shared" si="72"/>
        <v>9.0410158202485492E-5</v>
      </c>
      <c r="DU33" s="172">
        <f t="shared" si="171"/>
        <v>-0.98913043478260865</v>
      </c>
      <c r="DV33" s="173">
        <v>0</v>
      </c>
      <c r="DW33" s="172">
        <f t="shared" si="182"/>
        <v>0</v>
      </c>
      <c r="DX33" s="172">
        <f t="shared" si="166"/>
        <v>-1</v>
      </c>
      <c r="DY33" s="173">
        <v>0</v>
      </c>
      <c r="DZ33" s="172">
        <f t="shared" si="183"/>
        <v>0</v>
      </c>
      <c r="EA33" s="172">
        <f t="shared" si="167"/>
        <v>-1</v>
      </c>
      <c r="EB33" s="173">
        <v>0</v>
      </c>
      <c r="EC33" s="172">
        <f t="shared" si="75"/>
        <v>0</v>
      </c>
      <c r="ED33" s="172">
        <f t="shared" si="168"/>
        <v>-1</v>
      </c>
      <c r="EE33" s="173">
        <v>0</v>
      </c>
      <c r="EF33" s="172">
        <f t="shared" si="200"/>
        <v>0</v>
      </c>
      <c r="EG33" s="172">
        <f t="shared" si="201"/>
        <v>-1</v>
      </c>
      <c r="EH33" s="173">
        <v>0</v>
      </c>
      <c r="EI33" s="172">
        <f t="shared" si="186"/>
        <v>0</v>
      </c>
      <c r="EJ33" s="172" t="e">
        <f t="shared" si="187"/>
        <v>#DIV/0!</v>
      </c>
      <c r="EK33" s="173">
        <v>0</v>
      </c>
      <c r="EL33" s="172">
        <f t="shared" si="169"/>
        <v>0</v>
      </c>
      <c r="EM33" s="172" t="s">
        <v>118</v>
      </c>
      <c r="EN33" s="173">
        <v>0</v>
      </c>
      <c r="EO33" s="172">
        <f t="shared" si="172"/>
        <v>0</v>
      </c>
      <c r="EP33" s="172" t="s">
        <v>118</v>
      </c>
    </row>
    <row r="34" spans="2:146" s="169" customFormat="1" ht="16.5" customHeight="1">
      <c r="B34" s="170" t="s">
        <v>41</v>
      </c>
      <c r="C34" s="171" t="s">
        <v>42</v>
      </c>
      <c r="D34" s="7">
        <f>D35+D36+D37</f>
        <v>116284</v>
      </c>
      <c r="E34" s="172">
        <f t="shared" si="117"/>
        <v>0.172916610903424</v>
      </c>
      <c r="F34" s="7">
        <f>F35+F36+F37</f>
        <v>123256</v>
      </c>
      <c r="G34" s="172">
        <f t="shared" si="118"/>
        <v>0.17536002185313443</v>
      </c>
      <c r="H34" s="7">
        <f>H35+H36+H37</f>
        <v>138665</v>
      </c>
      <c r="I34" s="172">
        <f t="shared" si="119"/>
        <v>0.1586833850777081</v>
      </c>
      <c r="J34" s="7">
        <f>J35+J36+J37</f>
        <v>218955</v>
      </c>
      <c r="K34" s="172">
        <f t="shared" si="120"/>
        <v>0.20515158102248324</v>
      </c>
      <c r="L34" s="9">
        <f>L35+L36+L37</f>
        <v>152212</v>
      </c>
      <c r="M34" s="172">
        <f t="shared" si="121"/>
        <v>0.16486381394603247</v>
      </c>
      <c r="N34" s="172">
        <f t="shared" si="122"/>
        <v>0.30896769976952987</v>
      </c>
      <c r="O34" s="9">
        <f>O35+O36+O37</f>
        <v>146969</v>
      </c>
      <c r="P34" s="172">
        <f t="shared" si="123"/>
        <v>0.13878905091705085</v>
      </c>
      <c r="Q34" s="172">
        <f t="shared" si="124"/>
        <v>0.19238820016875446</v>
      </c>
      <c r="R34" s="173">
        <f>R35+R36+R37</f>
        <v>156129</v>
      </c>
      <c r="S34" s="172">
        <f t="shared" si="125"/>
        <v>0.14008681795505851</v>
      </c>
      <c r="T34" s="172">
        <f t="shared" si="126"/>
        <v>0.12594382144016159</v>
      </c>
      <c r="U34" s="173">
        <f>U35+U36+U37</f>
        <v>220272</v>
      </c>
      <c r="V34" s="172">
        <f t="shared" si="127"/>
        <v>0.15445522893553287</v>
      </c>
      <c r="W34" s="172">
        <f t="shared" si="128"/>
        <v>6.0149345755977635E-3</v>
      </c>
      <c r="X34" s="173">
        <f>SUM(X35:X37)</f>
        <v>158469</v>
      </c>
      <c r="Y34" s="172">
        <f t="shared" si="129"/>
        <v>0.12503481539751884</v>
      </c>
      <c r="Z34" s="172">
        <f t="shared" si="130"/>
        <v>4.1107140041521051E-2</v>
      </c>
      <c r="AA34" s="173">
        <f>SUM(AA35:AA37)</f>
        <v>159145</v>
      </c>
      <c r="AB34" s="172">
        <f t="shared" si="131"/>
        <v>0.12057508127614341</v>
      </c>
      <c r="AC34" s="172">
        <f t="shared" si="132"/>
        <v>8.284740319387085E-2</v>
      </c>
      <c r="AD34" s="173">
        <f>SUM(AD35:AD37)</f>
        <v>200222</v>
      </c>
      <c r="AE34" s="172">
        <f t="shared" si="133"/>
        <v>0.14760528991079044</v>
      </c>
      <c r="AF34" s="172">
        <f t="shared" si="134"/>
        <v>0.28241390132518629</v>
      </c>
      <c r="AG34" s="173">
        <f>SUM(AG35:AG37)</f>
        <v>260050</v>
      </c>
      <c r="AH34" s="172">
        <f t="shared" si="135"/>
        <v>0.1616868404756161</v>
      </c>
      <c r="AI34" s="172">
        <f t="shared" si="136"/>
        <v>0.18058582116655764</v>
      </c>
      <c r="AJ34" s="173">
        <f>SUM(AJ35:AJ37)</f>
        <v>184313</v>
      </c>
      <c r="AK34" s="172">
        <f t="shared" si="137"/>
        <v>0.12641356473454338</v>
      </c>
      <c r="AL34" s="172">
        <f t="shared" si="188"/>
        <v>0.16308552461364689</v>
      </c>
      <c r="AM34" s="173">
        <f>SUM(AM35:AM37)</f>
        <v>192508</v>
      </c>
      <c r="AN34" s="172">
        <f t="shared" si="138"/>
        <v>0.12783346879797705</v>
      </c>
      <c r="AO34" s="172">
        <f t="shared" si="189"/>
        <v>0.20963900845141215</v>
      </c>
      <c r="AP34" s="173">
        <f>SUM(AP35:AP37)</f>
        <v>156740</v>
      </c>
      <c r="AQ34" s="172">
        <f t="shared" si="139"/>
        <v>0.10921095537637855</v>
      </c>
      <c r="AR34" s="172">
        <f t="shared" si="190"/>
        <v>-0.21716894247385399</v>
      </c>
      <c r="AS34" s="173">
        <f>SUM(AS35:AS37)</f>
        <v>169888</v>
      </c>
      <c r="AT34" s="172">
        <f t="shared" si="140"/>
        <v>0.10445935850413962</v>
      </c>
      <c r="AU34" s="10">
        <f t="shared" si="191"/>
        <v>-0.34671024802922512</v>
      </c>
      <c r="AV34" s="173">
        <f>SUM(AV35:AV37)</f>
        <v>147529</v>
      </c>
      <c r="AW34" s="172">
        <f t="shared" si="141"/>
        <v>0.10159098076968102</v>
      </c>
      <c r="AX34" s="172">
        <f t="shared" si="192"/>
        <v>-0.19957355151291556</v>
      </c>
      <c r="AY34" s="173">
        <f>SUM(AY35:AY37)</f>
        <v>184039</v>
      </c>
      <c r="AZ34" s="172">
        <f t="shared" si="142"/>
        <v>0.11601448613006629</v>
      </c>
      <c r="BA34" s="172">
        <f t="shared" si="193"/>
        <v>-4.3992976915245063E-2</v>
      </c>
      <c r="BB34" s="173">
        <f>SUM(BB35:BB37)</f>
        <v>209439</v>
      </c>
      <c r="BC34" s="172">
        <f t="shared" si="143"/>
        <v>0.12850674013216426</v>
      </c>
      <c r="BD34" s="172">
        <f t="shared" si="194"/>
        <v>0.3362192165369402</v>
      </c>
      <c r="BE34" s="173">
        <f>SUM(BE35:BE37)</f>
        <v>268072</v>
      </c>
      <c r="BF34" s="172">
        <f t="shared" si="144"/>
        <v>0.13953384270327301</v>
      </c>
      <c r="BG34" s="172">
        <f t="shared" si="145"/>
        <v>0.57793369749482015</v>
      </c>
      <c r="BH34" s="173">
        <f>SUM(BH35:BH37)</f>
        <v>212523</v>
      </c>
      <c r="BI34" s="172">
        <f t="shared" si="195"/>
        <v>0.11599574710096597</v>
      </c>
      <c r="BJ34" s="172">
        <f t="shared" si="196"/>
        <v>0.44055067139342086</v>
      </c>
      <c r="BK34" s="173">
        <f>SUM(BK35:BK37)</f>
        <v>243175</v>
      </c>
      <c r="BL34" s="172">
        <f t="shared" si="197"/>
        <v>0.12990950274590252</v>
      </c>
      <c r="BM34" s="172">
        <f t="shared" si="198"/>
        <v>0.32132319780046625</v>
      </c>
      <c r="BN34" s="173">
        <f>SUM(BN35:BN37)</f>
        <v>241612</v>
      </c>
      <c r="BO34" s="172">
        <f t="shared" si="146"/>
        <v>0.12679304058330298</v>
      </c>
      <c r="BP34" s="172">
        <f t="shared" si="147"/>
        <v>0.1536151337620979</v>
      </c>
      <c r="BQ34" s="173">
        <f>SUM(BQ35:BQ37)</f>
        <v>318285</v>
      </c>
      <c r="BR34" s="172">
        <f t="shared" si="148"/>
        <v>0.12959407821206304</v>
      </c>
      <c r="BS34" s="172">
        <f t="shared" si="149"/>
        <v>0.18731161777432925</v>
      </c>
      <c r="BT34" s="173">
        <v>278361</v>
      </c>
      <c r="BU34" s="172">
        <f t="shared" si="150"/>
        <v>0.12583682589997916</v>
      </c>
      <c r="BV34" s="172">
        <f t="shared" si="151"/>
        <v>0.30979235188661924</v>
      </c>
      <c r="BW34" s="174">
        <v>289480</v>
      </c>
      <c r="BX34" s="172">
        <f t="shared" si="152"/>
        <v>0.12987531556946971</v>
      </c>
      <c r="BY34" s="172">
        <f t="shared" si="153"/>
        <v>0.19041842294643785</v>
      </c>
      <c r="BZ34" s="173">
        <f>SUM(BZ35:BZ37)</f>
        <v>293602</v>
      </c>
      <c r="CA34" s="172">
        <f t="shared" si="199"/>
        <v>0.11031315798570147</v>
      </c>
      <c r="CB34" s="172">
        <f t="shared" si="154"/>
        <v>0.215179709617072</v>
      </c>
      <c r="CC34" s="173">
        <f>CC35+CC36+CC37</f>
        <v>418926</v>
      </c>
      <c r="CD34" s="172">
        <f t="shared" si="173"/>
        <v>0.14041409027774054</v>
      </c>
      <c r="CE34" s="172">
        <f t="shared" ref="CE34:CE47" si="202">(CC34/BQ34)-1</f>
        <v>0.31619774730194639</v>
      </c>
      <c r="CF34" s="173">
        <f>CF35+CF36+CF37</f>
        <v>299803</v>
      </c>
      <c r="CG34" s="172">
        <f t="shared" si="174"/>
        <v>0.10484429658678926</v>
      </c>
      <c r="CH34" s="172">
        <f t="shared" ref="CH34:CH47" si="203">(CF34/BT34)-1</f>
        <v>7.7029468927040767E-2</v>
      </c>
      <c r="CI34" s="173">
        <f>CI35+CI36+CI37</f>
        <v>350788</v>
      </c>
      <c r="CJ34" s="172">
        <f t="shared" si="175"/>
        <v>0.12055693159053643</v>
      </c>
      <c r="CK34" s="172">
        <f t="shared" ref="CK34:CK47" si="204">(CI34/BW34)-1</f>
        <v>0.21178665192759438</v>
      </c>
      <c r="CL34" s="173">
        <f>CL35+CL36+CL37</f>
        <v>351642</v>
      </c>
      <c r="CM34" s="172">
        <f t="shared" si="176"/>
        <v>0.10584692257331417</v>
      </c>
      <c r="CN34" s="172">
        <f t="shared" ref="CN34:CN51" si="205">(CL34/BZ34)-1</f>
        <v>0.19768257709416148</v>
      </c>
      <c r="CO34" s="173">
        <f>CO35+CO36+CO37</f>
        <v>456484</v>
      </c>
      <c r="CP34" s="172">
        <f t="shared" si="177"/>
        <v>0.12108238983901445</v>
      </c>
      <c r="CQ34" s="172">
        <f t="shared" si="178"/>
        <v>8.9653065219155614E-2</v>
      </c>
      <c r="CR34" s="173">
        <f>CR35+CR36+CR37</f>
        <v>364939</v>
      </c>
      <c r="CS34" s="172">
        <f t="shared" si="179"/>
        <v>0.10470124030024729</v>
      </c>
      <c r="CT34" s="172">
        <f t="shared" si="155"/>
        <v>0.21726266915274373</v>
      </c>
      <c r="CU34" s="173">
        <f>CU35+CU36+CU37</f>
        <v>391258</v>
      </c>
      <c r="CV34" s="172">
        <f t="shared" si="180"/>
        <v>0.11136998073231986</v>
      </c>
      <c r="CW34" s="172">
        <f t="shared" si="156"/>
        <v>0.11536882675576132</v>
      </c>
      <c r="CX34" s="173">
        <f>CX35+CX36+CX37</f>
        <v>373530</v>
      </c>
      <c r="CY34" s="172">
        <f t="shared" si="157"/>
        <v>9.3023521393729894E-2</v>
      </c>
      <c r="CZ34" s="172">
        <f t="shared" si="158"/>
        <v>6.2245124302557686E-2</v>
      </c>
      <c r="DA34" s="173">
        <v>471384</v>
      </c>
      <c r="DB34" s="172">
        <f t="shared" si="159"/>
        <v>0.1043918712424073</v>
      </c>
      <c r="DC34" s="172">
        <f t="shared" si="160"/>
        <v>3.2640793543694757E-2</v>
      </c>
      <c r="DD34" s="173">
        <f>DD35+DD36+DD37</f>
        <v>357361</v>
      </c>
      <c r="DE34" s="172">
        <f t="shared" si="161"/>
        <v>0.1025271070916966</v>
      </c>
      <c r="DF34" s="172">
        <f t="shared" si="162"/>
        <v>-2.0765114169765342E-2</v>
      </c>
      <c r="DG34" s="173">
        <f>DG35+DG36+DG37</f>
        <v>396496</v>
      </c>
      <c r="DH34" s="172">
        <f t="shared" si="116"/>
        <v>9.0010483546190026E-2</v>
      </c>
      <c r="DI34" s="172">
        <f t="shared" si="69"/>
        <v>1.3387585685148862E-2</v>
      </c>
      <c r="DJ34" s="173">
        <f>DJ35+DJ36+DJ37</f>
        <v>459360</v>
      </c>
      <c r="DK34" s="172">
        <f t="shared" si="181"/>
        <v>0.1018729262984773</v>
      </c>
      <c r="DL34" s="172">
        <f t="shared" si="163"/>
        <v>0.22978074050277075</v>
      </c>
      <c r="DM34" s="173">
        <f>DM35+DM36+DM37</f>
        <v>561480</v>
      </c>
      <c r="DN34" s="172">
        <f t="shared" si="71"/>
        <v>0.10556350247149696</v>
      </c>
      <c r="DO34" s="172">
        <f t="shared" si="164"/>
        <v>0.19113079782088493</v>
      </c>
      <c r="DP34" s="173">
        <f>SUM(DP35:DP37)</f>
        <v>407225</v>
      </c>
      <c r="DQ34" s="172">
        <f t="shared" si="55"/>
        <v>8.022691475330064E-2</v>
      </c>
      <c r="DR34" s="172">
        <f t="shared" si="165"/>
        <v>0.13953397264950573</v>
      </c>
      <c r="DS34" s="173">
        <f>SUM(DS35:DS37)</f>
        <v>489860</v>
      </c>
      <c r="DT34" s="172">
        <f t="shared" si="72"/>
        <v>9.3632812044544489E-2</v>
      </c>
      <c r="DU34" s="172">
        <f t="shared" si="171"/>
        <v>0.23547274121302619</v>
      </c>
      <c r="DV34" s="173">
        <v>515248</v>
      </c>
      <c r="DW34" s="172">
        <f t="shared" si="182"/>
        <v>9.7349862878336288E-2</v>
      </c>
      <c r="DX34" s="172">
        <f t="shared" si="166"/>
        <v>0.12166492511320093</v>
      </c>
      <c r="DY34" s="173">
        <v>553453</v>
      </c>
      <c r="DZ34" s="172">
        <f t="shared" si="183"/>
        <v>9.4386003149195929E-2</v>
      </c>
      <c r="EA34" s="172">
        <f t="shared" si="167"/>
        <v>-1.4296145900121071E-2</v>
      </c>
      <c r="EB34" s="173">
        <v>403359</v>
      </c>
      <c r="EC34" s="172">
        <f t="shared" si="75"/>
        <v>7.2400167718376721E-2</v>
      </c>
      <c r="ED34" s="172">
        <f t="shared" si="168"/>
        <v>-9.493523236539958E-3</v>
      </c>
      <c r="EE34" s="173">
        <v>534516</v>
      </c>
      <c r="EF34" s="172">
        <f t="shared" si="200"/>
        <v>9.1957859271354275E-2</v>
      </c>
      <c r="EG34" s="172">
        <f t="shared" si="201"/>
        <v>9.1160739803209045E-2</v>
      </c>
      <c r="EH34" s="173">
        <f>SUM(EH35:EH37)</f>
        <v>541420</v>
      </c>
      <c r="EI34" s="172">
        <f t="shared" si="186"/>
        <v>9.5415636589469915E-2</v>
      </c>
      <c r="EJ34" s="172">
        <f t="shared" si="187"/>
        <v>5.079495699158465E-2</v>
      </c>
      <c r="EK34" s="173">
        <v>679721</v>
      </c>
      <c r="EL34" s="172">
        <f t="shared" si="169"/>
        <v>0.10497277926962083</v>
      </c>
      <c r="EM34" s="172">
        <f t="shared" ref="EM34:EM51" si="206">(EK34/DY34)-1</f>
        <v>0.22814584074889832</v>
      </c>
      <c r="EN34" s="173">
        <v>481747</v>
      </c>
      <c r="EO34" s="172">
        <f t="shared" si="172"/>
        <v>7.7055774492532383E-2</v>
      </c>
      <c r="EP34" s="172">
        <f t="shared" ref="EP34:EP51" si="207">(EN34/EB34)-1</f>
        <v>0.19433804625656048</v>
      </c>
    </row>
    <row r="35" spans="2:146" s="149" customFormat="1" ht="16.5" customHeight="1">
      <c r="B35" s="175" t="s">
        <v>151</v>
      </c>
      <c r="C35" s="162" t="s">
        <v>43</v>
      </c>
      <c r="D35" s="4">
        <v>101168</v>
      </c>
      <c r="E35" s="172">
        <f t="shared" si="117"/>
        <v>0.15043881954419869</v>
      </c>
      <c r="F35" s="4">
        <v>110522</v>
      </c>
      <c r="G35" s="163">
        <f t="shared" si="118"/>
        <v>0.15724297669283541</v>
      </c>
      <c r="H35" s="4">
        <v>124752</v>
      </c>
      <c r="I35" s="163">
        <f t="shared" si="119"/>
        <v>0.14276183359329495</v>
      </c>
      <c r="J35" s="4">
        <v>190912</v>
      </c>
      <c r="K35" s="163">
        <f t="shared" si="120"/>
        <v>0.17887647523995487</v>
      </c>
      <c r="L35" s="5">
        <v>132132</v>
      </c>
      <c r="M35" s="163">
        <f t="shared" si="121"/>
        <v>0.14311477061149688</v>
      </c>
      <c r="N35" s="163">
        <f t="shared" si="122"/>
        <v>0.30606515894353947</v>
      </c>
      <c r="O35" s="5">
        <v>127332</v>
      </c>
      <c r="P35" s="163">
        <f t="shared" si="123"/>
        <v>0.12024500017942505</v>
      </c>
      <c r="Q35" s="163">
        <f t="shared" si="124"/>
        <v>0.15209641519335526</v>
      </c>
      <c r="R35" s="164">
        <v>133252</v>
      </c>
      <c r="S35" s="163">
        <f t="shared" si="125"/>
        <v>0.11956041905185749</v>
      </c>
      <c r="T35" s="163">
        <f t="shared" si="126"/>
        <v>6.8135180197511858E-2</v>
      </c>
      <c r="U35" s="164">
        <v>177740</v>
      </c>
      <c r="V35" s="163">
        <f t="shared" si="127"/>
        <v>0.12463169350167798</v>
      </c>
      <c r="W35" s="163">
        <f t="shared" si="128"/>
        <v>-6.899513912168953E-2</v>
      </c>
      <c r="X35" s="164">
        <v>231446</v>
      </c>
      <c r="Y35" s="163">
        <f t="shared" si="129"/>
        <v>0.18261494604303774</v>
      </c>
      <c r="Z35" s="163">
        <f t="shared" si="130"/>
        <v>0.75162716071806979</v>
      </c>
      <c r="AA35" s="164">
        <v>223540</v>
      </c>
      <c r="AB35" s="163">
        <f t="shared" si="131"/>
        <v>0.16936349661295735</v>
      </c>
      <c r="AC35" s="163">
        <f t="shared" si="132"/>
        <v>0.75556812113215854</v>
      </c>
      <c r="AD35" s="164">
        <v>283498</v>
      </c>
      <c r="AE35" s="163">
        <f t="shared" si="133"/>
        <v>0.20899703568603484</v>
      </c>
      <c r="AF35" s="163">
        <f t="shared" si="134"/>
        <v>1.127532795004953</v>
      </c>
      <c r="AG35" s="164">
        <v>352238</v>
      </c>
      <c r="AH35" s="163">
        <f t="shared" si="135"/>
        <v>0.21900499640626828</v>
      </c>
      <c r="AI35" s="163">
        <f t="shared" si="136"/>
        <v>0.9817598739732194</v>
      </c>
      <c r="AJ35" s="164">
        <v>263323</v>
      </c>
      <c r="AK35" s="163">
        <f t="shared" si="137"/>
        <v>0.18060364220968769</v>
      </c>
      <c r="AL35" s="163">
        <f t="shared" si="188"/>
        <v>0.13772975121626652</v>
      </c>
      <c r="AM35" s="164">
        <v>254347</v>
      </c>
      <c r="AN35" s="163">
        <f t="shared" si="138"/>
        <v>0.16889718499157994</v>
      </c>
      <c r="AO35" s="163">
        <f t="shared" si="189"/>
        <v>0.13781426142972175</v>
      </c>
      <c r="AP35" s="164">
        <v>211929</v>
      </c>
      <c r="AQ35" s="163">
        <f t="shared" si="139"/>
        <v>0.14766472222764152</v>
      </c>
      <c r="AR35" s="163">
        <f t="shared" si="190"/>
        <v>-0.2524497527319417</v>
      </c>
      <c r="AS35" s="164">
        <v>239314</v>
      </c>
      <c r="AT35" s="163">
        <f t="shared" si="140"/>
        <v>0.14714745550633165</v>
      </c>
      <c r="AU35" s="163">
        <f t="shared" si="191"/>
        <v>-0.32059005558741538</v>
      </c>
      <c r="AV35" s="164">
        <v>204950</v>
      </c>
      <c r="AW35" s="163">
        <f t="shared" si="141"/>
        <v>0.14113205884094737</v>
      </c>
      <c r="AX35" s="163">
        <f t="shared" si="192"/>
        <v>-0.22167831902264523</v>
      </c>
      <c r="AY35" s="164">
        <v>254607</v>
      </c>
      <c r="AZ35" s="163">
        <f t="shared" si="142"/>
        <v>0.16049913480358938</v>
      </c>
      <c r="BA35" s="163">
        <f t="shared" si="193"/>
        <v>1.0222255422709381E-3</v>
      </c>
      <c r="BB35" s="164">
        <v>296630</v>
      </c>
      <c r="BC35" s="163">
        <f t="shared" si="143"/>
        <v>0.18200504359457353</v>
      </c>
      <c r="BD35" s="163">
        <f t="shared" si="194"/>
        <v>0.39966686956480713</v>
      </c>
      <c r="BE35" s="164">
        <v>392636</v>
      </c>
      <c r="BF35" s="163">
        <f t="shared" si="144"/>
        <v>0.20437050443031091</v>
      </c>
      <c r="BG35" s="163">
        <f t="shared" si="145"/>
        <v>0.64067292343949789</v>
      </c>
      <c r="BH35" s="164">
        <v>302552</v>
      </c>
      <c r="BI35" s="172">
        <f t="shared" si="195"/>
        <v>0.16513386916659117</v>
      </c>
      <c r="BJ35" s="172">
        <f t="shared" si="196"/>
        <v>0.4762234691388143</v>
      </c>
      <c r="BK35" s="164">
        <v>376972</v>
      </c>
      <c r="BL35" s="172">
        <f t="shared" si="197"/>
        <v>0.20138684103681859</v>
      </c>
      <c r="BM35" s="172">
        <f t="shared" si="198"/>
        <v>0.48060343981116005</v>
      </c>
      <c r="BN35" s="164">
        <v>362224</v>
      </c>
      <c r="BO35" s="163">
        <f t="shared" si="146"/>
        <v>0.1900877536390839</v>
      </c>
      <c r="BP35" s="163">
        <f t="shared" si="147"/>
        <v>0.22113070154738224</v>
      </c>
      <c r="BQ35" s="164">
        <v>412181</v>
      </c>
      <c r="BR35" s="163">
        <f t="shared" si="148"/>
        <v>0.16782511507462292</v>
      </c>
      <c r="BS35" s="163">
        <f t="shared" si="149"/>
        <v>4.9778930103199892E-2</v>
      </c>
      <c r="BT35" s="164">
        <v>335332</v>
      </c>
      <c r="BU35" s="172">
        <f t="shared" si="150"/>
        <v>0.1515913310510158</v>
      </c>
      <c r="BV35" s="163">
        <f t="shared" si="151"/>
        <v>0.1083450117665723</v>
      </c>
      <c r="BW35" s="174">
        <f>BW34-BW36-BW37</f>
        <v>355880</v>
      </c>
      <c r="BX35" s="172">
        <f t="shared" si="152"/>
        <v>0.15966570161967278</v>
      </c>
      <c r="BY35" s="172">
        <f t="shared" si="153"/>
        <v>-5.5951105121865852E-2</v>
      </c>
      <c r="BZ35" s="164">
        <v>373169</v>
      </c>
      <c r="CA35" s="172">
        <f t="shared" si="199"/>
        <v>0.14020834617055139</v>
      </c>
      <c r="CB35" s="163">
        <f t="shared" si="154"/>
        <v>3.0216109368788269E-2</v>
      </c>
      <c r="CC35" s="173">
        <v>477048</v>
      </c>
      <c r="CD35" s="172">
        <f t="shared" si="173"/>
        <v>0.1598952104639377</v>
      </c>
      <c r="CE35" s="172">
        <f t="shared" si="202"/>
        <v>0.15737503669504416</v>
      </c>
      <c r="CF35" s="173">
        <v>358612</v>
      </c>
      <c r="CG35" s="172">
        <f t="shared" si="174"/>
        <v>0.12541042914040776</v>
      </c>
      <c r="CH35" s="172">
        <f t="shared" si="203"/>
        <v>6.9423735283241639E-2</v>
      </c>
      <c r="CI35" s="173">
        <v>425754</v>
      </c>
      <c r="CJ35" s="172">
        <f t="shared" si="175"/>
        <v>0.14632084293760692</v>
      </c>
      <c r="CK35" s="172">
        <f t="shared" si="204"/>
        <v>0.1963414634146341</v>
      </c>
      <c r="CL35" s="173">
        <v>441795</v>
      </c>
      <c r="CM35" s="172">
        <f t="shared" si="176"/>
        <v>0.1329836628112607</v>
      </c>
      <c r="CN35" s="172">
        <f t="shared" si="205"/>
        <v>0.18390059195699537</v>
      </c>
      <c r="CO35" s="173">
        <v>516097</v>
      </c>
      <c r="CP35" s="172">
        <f t="shared" si="177"/>
        <v>0.13689473924331597</v>
      </c>
      <c r="CQ35" s="172">
        <f t="shared" si="178"/>
        <v>8.1855494625278746E-2</v>
      </c>
      <c r="CR35" s="173">
        <v>408331</v>
      </c>
      <c r="CS35" s="172">
        <f t="shared" si="179"/>
        <v>0.11715043377945429</v>
      </c>
      <c r="CT35" s="172">
        <f t="shared" si="155"/>
        <v>0.13864287865436742</v>
      </c>
      <c r="CU35" s="5">
        <v>482273</v>
      </c>
      <c r="CV35" s="172">
        <f t="shared" si="180"/>
        <v>0.1372770262019386</v>
      </c>
      <c r="CW35" s="172">
        <f t="shared" si="156"/>
        <v>0.13275036758315828</v>
      </c>
      <c r="CX35" s="5">
        <v>443542</v>
      </c>
      <c r="CY35" s="172">
        <f t="shared" si="157"/>
        <v>0.11045923681101316</v>
      </c>
      <c r="CZ35" s="172">
        <f t="shared" si="158"/>
        <v>3.954322706232638E-3</v>
      </c>
      <c r="DA35" s="5">
        <v>521604</v>
      </c>
      <c r="DB35" s="172">
        <f t="shared" si="159"/>
        <v>0.11551350408058954</v>
      </c>
      <c r="DC35" s="172">
        <f t="shared" si="160"/>
        <v>1.067047473633842E-2</v>
      </c>
      <c r="DD35" s="173">
        <v>400685</v>
      </c>
      <c r="DE35" s="172">
        <f t="shared" si="161"/>
        <v>0.11495679132596018</v>
      </c>
      <c r="DF35" s="172">
        <f t="shared" si="162"/>
        <v>-1.8725004959212033E-2</v>
      </c>
      <c r="DG35" s="173">
        <v>500535</v>
      </c>
      <c r="DH35" s="172">
        <f t="shared" si="116"/>
        <v>0.11362888246487285</v>
      </c>
      <c r="DI35" s="172">
        <f t="shared" si="69"/>
        <v>3.786651958538001E-2</v>
      </c>
      <c r="DJ35" s="173">
        <v>590486</v>
      </c>
      <c r="DK35" s="172">
        <f t="shared" si="181"/>
        <v>0.13095292746055961</v>
      </c>
      <c r="DL35" s="172">
        <f t="shared" si="163"/>
        <v>0.33129669794517769</v>
      </c>
      <c r="DM35" s="173">
        <v>690651</v>
      </c>
      <c r="DN35" s="172">
        <f t="shared" si="71"/>
        <v>0.12984886112673977</v>
      </c>
      <c r="DO35" s="172">
        <f t="shared" si="164"/>
        <v>0.32409068948857755</v>
      </c>
      <c r="DP35" s="173">
        <v>457556</v>
      </c>
      <c r="DQ35" s="172">
        <f t="shared" si="55"/>
        <v>9.0142565429090118E-2</v>
      </c>
      <c r="DR35" s="172">
        <f t="shared" si="165"/>
        <v>0.14193443727616462</v>
      </c>
      <c r="DS35" s="173">
        <v>587402</v>
      </c>
      <c r="DT35" s="172">
        <f t="shared" si="72"/>
        <v>0.11227718340054205</v>
      </c>
      <c r="DU35" s="172">
        <f t="shared" si="171"/>
        <v>0.17354830331545257</v>
      </c>
      <c r="DV35" s="173">
        <v>643851.17218000046</v>
      </c>
      <c r="DW35" s="172">
        <f t="shared" si="182"/>
        <v>0.12164787311310113</v>
      </c>
      <c r="DX35" s="172">
        <f t="shared" si="166"/>
        <v>9.0374999881454254E-2</v>
      </c>
      <c r="DY35" s="173">
        <v>709249</v>
      </c>
      <c r="DZ35" s="172">
        <f t="shared" si="183"/>
        <v>0.12095548916992782</v>
      </c>
      <c r="EA35" s="172">
        <f t="shared" si="167"/>
        <v>2.6928217001061405E-2</v>
      </c>
      <c r="EB35" s="173">
        <v>456101</v>
      </c>
      <c r="EC35" s="172">
        <f t="shared" si="75"/>
        <v>8.1866994157857739E-2</v>
      </c>
      <c r="ED35" s="172">
        <f t="shared" si="168"/>
        <v>-3.1799386304627308E-3</v>
      </c>
      <c r="EE35" s="173">
        <v>698649</v>
      </c>
      <c r="EF35" s="172">
        <f t="shared" si="200"/>
        <v>0.12019521664846776</v>
      </c>
      <c r="EG35" s="172">
        <f t="shared" si="201"/>
        <v>0.18938818730613782</v>
      </c>
      <c r="EH35" s="173">
        <v>720238</v>
      </c>
      <c r="EI35" s="172">
        <f t="shared" si="186"/>
        <v>0.12692912575436191</v>
      </c>
      <c r="EJ35" s="172">
        <f t="shared" si="187"/>
        <v>0.11864050439073237</v>
      </c>
      <c r="EK35" s="173">
        <v>910899</v>
      </c>
      <c r="EL35" s="172">
        <f t="shared" si="169"/>
        <v>0.14067477636253453</v>
      </c>
      <c r="EM35" s="172">
        <f t="shared" si="206"/>
        <v>0.28431481750414878</v>
      </c>
      <c r="EN35" s="173">
        <v>609292</v>
      </c>
      <c r="EO35" s="172">
        <f t="shared" si="172"/>
        <v>9.7456687747103851E-2</v>
      </c>
      <c r="EP35" s="172">
        <f t="shared" si="207"/>
        <v>0.33587078300639561</v>
      </c>
    </row>
    <row r="36" spans="2:146" s="149" customFormat="1" ht="16.5" customHeight="1">
      <c r="B36" s="175" t="s">
        <v>152</v>
      </c>
      <c r="C36" s="162" t="s">
        <v>44</v>
      </c>
      <c r="D36" s="4">
        <v>0</v>
      </c>
      <c r="E36" s="172" t="s">
        <v>118</v>
      </c>
      <c r="F36" s="4">
        <v>0</v>
      </c>
      <c r="G36" s="163" t="s">
        <v>118</v>
      </c>
      <c r="H36" s="4">
        <v>0</v>
      </c>
      <c r="I36" s="163" t="s">
        <v>118</v>
      </c>
      <c r="J36" s="4">
        <v>0</v>
      </c>
      <c r="K36" s="163" t="s">
        <v>118</v>
      </c>
      <c r="L36" s="5">
        <v>0</v>
      </c>
      <c r="M36" s="163" t="s">
        <v>118</v>
      </c>
      <c r="N36" s="163" t="s">
        <v>118</v>
      </c>
      <c r="O36" s="5">
        <v>0</v>
      </c>
      <c r="P36" s="163" t="s">
        <v>118</v>
      </c>
      <c r="Q36" s="163" t="s">
        <v>118</v>
      </c>
      <c r="R36" s="164">
        <v>0</v>
      </c>
      <c r="S36" s="163" t="s">
        <v>118</v>
      </c>
      <c r="T36" s="163" t="s">
        <v>118</v>
      </c>
      <c r="U36" s="164">
        <v>0</v>
      </c>
      <c r="V36" s="163" t="s">
        <v>118</v>
      </c>
      <c r="W36" s="163" t="s">
        <v>118</v>
      </c>
      <c r="X36" s="164">
        <v>-94837</v>
      </c>
      <c r="Y36" s="163">
        <f t="shared" si="129"/>
        <v>-7.4828053359676003E-2</v>
      </c>
      <c r="Z36" s="172">
        <v>1</v>
      </c>
      <c r="AA36" s="164">
        <v>-85850</v>
      </c>
      <c r="AB36" s="163">
        <f t="shared" si="131"/>
        <v>-6.5043644019962377E-2</v>
      </c>
      <c r="AC36" s="163">
        <v>1</v>
      </c>
      <c r="AD36" s="164">
        <v>-109244</v>
      </c>
      <c r="AE36" s="163">
        <f t="shared" si="133"/>
        <v>-8.0535566975728889E-2</v>
      </c>
      <c r="AF36" s="163">
        <v>1</v>
      </c>
      <c r="AG36" s="164">
        <v>-145294</v>
      </c>
      <c r="AH36" s="163">
        <f t="shared" si="135"/>
        <v>-9.033696519924693E-2</v>
      </c>
      <c r="AI36" s="163">
        <v>1</v>
      </c>
      <c r="AJ36" s="164">
        <v>-107000</v>
      </c>
      <c r="AK36" s="163">
        <f t="shared" si="137"/>
        <v>-7.3387397669161386E-2</v>
      </c>
      <c r="AL36" s="163">
        <f t="shared" si="188"/>
        <v>0.12825163174710297</v>
      </c>
      <c r="AM36" s="164">
        <v>-96337</v>
      </c>
      <c r="AN36" s="163">
        <f t="shared" si="138"/>
        <v>-6.3971849915799434E-2</v>
      </c>
      <c r="AO36" s="163">
        <f t="shared" si="189"/>
        <v>0.12215492137449036</v>
      </c>
      <c r="AP36" s="164">
        <v>-93154</v>
      </c>
      <c r="AQ36" s="163">
        <f t="shared" si="139"/>
        <v>-6.4906452323154062E-2</v>
      </c>
      <c r="AR36" s="163">
        <f t="shared" si="190"/>
        <v>-0.14728497674929519</v>
      </c>
      <c r="AS36" s="164">
        <v>-116435</v>
      </c>
      <c r="AT36" s="163">
        <f t="shared" si="140"/>
        <v>-7.1592610469423959E-2</v>
      </c>
      <c r="AU36" s="163">
        <f t="shared" si="191"/>
        <v>-0.19862485718611922</v>
      </c>
      <c r="AV36" s="164">
        <v>-90799</v>
      </c>
      <c r="AW36" s="163">
        <f t="shared" si="141"/>
        <v>-6.2525737061230449E-2</v>
      </c>
      <c r="AX36" s="163">
        <f t="shared" si="192"/>
        <v>-0.15141121495327103</v>
      </c>
      <c r="AY36" s="164">
        <v>-108766</v>
      </c>
      <c r="AZ36" s="163">
        <f t="shared" si="142"/>
        <v>-6.856390003435571E-2</v>
      </c>
      <c r="BA36" s="172">
        <f t="shared" si="193"/>
        <v>0.12901585060776233</v>
      </c>
      <c r="BB36" s="164">
        <v>-119635</v>
      </c>
      <c r="BC36" s="163">
        <f t="shared" si="143"/>
        <v>-7.3405162628314077E-2</v>
      </c>
      <c r="BD36" s="163">
        <f t="shared" si="194"/>
        <v>0.28427120681881624</v>
      </c>
      <c r="BE36" s="164">
        <v>-165908</v>
      </c>
      <c r="BF36" s="163">
        <f t="shared" si="144"/>
        <v>-8.6356578737110251E-2</v>
      </c>
      <c r="BG36" s="163">
        <f t="shared" si="145"/>
        <v>0.42489801176622155</v>
      </c>
      <c r="BH36" s="164">
        <v>-124728</v>
      </c>
      <c r="BI36" s="172">
        <f t="shared" si="195"/>
        <v>-6.807694952738895E-2</v>
      </c>
      <c r="BJ36" s="172">
        <f t="shared" si="196"/>
        <v>0.37367151620612571</v>
      </c>
      <c r="BK36" s="164">
        <v>-153000</v>
      </c>
      <c r="BL36" s="172">
        <f t="shared" si="197"/>
        <v>-8.17360087185076E-2</v>
      </c>
      <c r="BM36" s="172">
        <f t="shared" si="198"/>
        <v>0.40668959049703024</v>
      </c>
      <c r="BN36" s="164">
        <v>-153112</v>
      </c>
      <c r="BO36" s="163">
        <f t="shared" si="146"/>
        <v>-8.035004896193354E-2</v>
      </c>
      <c r="BP36" s="172">
        <f t="shared" si="147"/>
        <v>0.27982613783591748</v>
      </c>
      <c r="BQ36" s="164">
        <v>-169320</v>
      </c>
      <c r="BR36" s="163">
        <f t="shared" si="148"/>
        <v>-6.894094702190337E-2</v>
      </c>
      <c r="BS36" s="163">
        <f t="shared" si="149"/>
        <v>2.056561467801421E-2</v>
      </c>
      <c r="BT36" s="164">
        <v>-115922</v>
      </c>
      <c r="BU36" s="172">
        <f t="shared" si="150"/>
        <v>-5.2404095875418555E-2</v>
      </c>
      <c r="BV36" s="163">
        <f t="shared" si="151"/>
        <v>-7.0601629145019551E-2</v>
      </c>
      <c r="BW36" s="174">
        <v>-119682</v>
      </c>
      <c r="BX36" s="172">
        <f t="shared" si="152"/>
        <v>-5.3695376253921769E-2</v>
      </c>
      <c r="BY36" s="172">
        <f t="shared" si="153"/>
        <v>-0.21776470588235297</v>
      </c>
      <c r="BZ36" s="164">
        <v>-119773</v>
      </c>
      <c r="CA36" s="172">
        <f t="shared" si="199"/>
        <v>-4.5001525437229385E-2</v>
      </c>
      <c r="CB36" s="172">
        <f t="shared" si="154"/>
        <v>-0.21774256753226395</v>
      </c>
      <c r="CC36" s="173">
        <v>-169229</v>
      </c>
      <c r="CD36" s="172">
        <f t="shared" si="173"/>
        <v>-5.6721559615807451E-2</v>
      </c>
      <c r="CE36" s="172">
        <f t="shared" si="202"/>
        <v>-5.3744389321996877E-4</v>
      </c>
      <c r="CF36" s="173">
        <v>-121829</v>
      </c>
      <c r="CG36" s="172">
        <f t="shared" si="174"/>
        <v>-4.2604896578326265E-2</v>
      </c>
      <c r="CH36" s="172">
        <f t="shared" si="203"/>
        <v>5.0956677766084146E-2</v>
      </c>
      <c r="CI36" s="173">
        <v>-138655</v>
      </c>
      <c r="CJ36" s="172">
        <f t="shared" si="175"/>
        <v>-4.7652204036870788E-2</v>
      </c>
      <c r="CK36" s="172">
        <f t="shared" si="204"/>
        <v>0.15852843368259228</v>
      </c>
      <c r="CL36" s="173">
        <v>-148119</v>
      </c>
      <c r="CM36" s="172">
        <f t="shared" si="176"/>
        <v>-4.4584948113810981E-2</v>
      </c>
      <c r="CN36" s="172">
        <f t="shared" si="205"/>
        <v>0.23666435674150277</v>
      </c>
      <c r="CO36" s="173">
        <v>-172684</v>
      </c>
      <c r="CP36" s="172">
        <f t="shared" si="177"/>
        <v>-4.5804434343723707E-2</v>
      </c>
      <c r="CQ36" s="172">
        <f t="shared" si="178"/>
        <v>2.0416122532190162E-2</v>
      </c>
      <c r="CR36" s="173">
        <v>-124772</v>
      </c>
      <c r="CS36" s="172">
        <f t="shared" si="179"/>
        <v>-3.5797169265938837E-2</v>
      </c>
      <c r="CT36" s="172">
        <f t="shared" si="155"/>
        <v>2.4156809954936742E-2</v>
      </c>
      <c r="CU36" s="5">
        <v>-159706</v>
      </c>
      <c r="CV36" s="172">
        <f t="shared" si="180"/>
        <v>-4.5459656142074735E-2</v>
      </c>
      <c r="CW36" s="172">
        <f t="shared" si="156"/>
        <v>0.15182286971259606</v>
      </c>
      <c r="CX36" s="5">
        <v>-138060</v>
      </c>
      <c r="CY36" s="172">
        <f t="shared" si="157"/>
        <v>-3.4382318324146253E-2</v>
      </c>
      <c r="CZ36" s="172">
        <f t="shared" si="158"/>
        <v>-6.7911611609584144E-2</v>
      </c>
      <c r="DA36" s="5">
        <v>-175616</v>
      </c>
      <c r="DB36" s="172">
        <f t="shared" si="159"/>
        <v>-3.8891610364599989E-2</v>
      </c>
      <c r="DC36" s="172">
        <f t="shared" si="160"/>
        <v>1.6978990526047566E-2</v>
      </c>
      <c r="DD36" s="173">
        <v>-123001</v>
      </c>
      <c r="DE36" s="172">
        <f t="shared" si="161"/>
        <v>-3.5289068195426404E-2</v>
      </c>
      <c r="DF36" s="172">
        <f t="shared" si="162"/>
        <v>-1.419388965473023E-2</v>
      </c>
      <c r="DG36" s="173">
        <v>-165194</v>
      </c>
      <c r="DH36" s="172">
        <f t="shared" si="116"/>
        <v>-3.7501492622698127E-2</v>
      </c>
      <c r="DI36" s="172">
        <f t="shared" si="69"/>
        <v>3.4363142273928338E-2</v>
      </c>
      <c r="DJ36" s="173">
        <v>-200044</v>
      </c>
      <c r="DK36" s="172">
        <f t="shared" si="181"/>
        <v>-4.4364044906941381E-2</v>
      </c>
      <c r="DL36" s="172">
        <f t="shared" si="163"/>
        <v>0.44896421845574386</v>
      </c>
      <c r="DM36" s="173">
        <v>-231361</v>
      </c>
      <c r="DN36" s="172">
        <f t="shared" si="71"/>
        <v>-4.3498036431053655E-2</v>
      </c>
      <c r="DO36" s="172">
        <f t="shared" si="164"/>
        <v>0.31742551931486873</v>
      </c>
      <c r="DP36" s="173">
        <v>-133990</v>
      </c>
      <c r="DQ36" s="172">
        <f t="shared" ref="DQ36:DQ61" si="208">DP36/$DP$6</f>
        <v>-2.6397211143212602E-2</v>
      </c>
      <c r="DR36" s="172">
        <f t="shared" si="165"/>
        <v>8.9340737067178377E-2</v>
      </c>
      <c r="DS36" s="173">
        <v>-180228</v>
      </c>
      <c r="DT36" s="172">
        <f t="shared" si="72"/>
        <v>-3.4449137404899695E-2</v>
      </c>
      <c r="DU36" s="172">
        <f t="shared" si="171"/>
        <v>9.1008147995689903E-2</v>
      </c>
      <c r="DV36" s="173">
        <v>-204571</v>
      </c>
      <c r="DW36" s="172">
        <f t="shared" si="182"/>
        <v>-3.8651210288800988E-2</v>
      </c>
      <c r="DX36" s="172">
        <f t="shared" si="166"/>
        <v>2.2630021395293021E-2</v>
      </c>
      <c r="DY36" s="173">
        <v>-244730</v>
      </c>
      <c r="DZ36" s="172">
        <f t="shared" si="183"/>
        <v>-4.1736311034004187E-2</v>
      </c>
      <c r="EA36" s="172">
        <f t="shared" si="167"/>
        <v>5.7784155497253131E-2</v>
      </c>
      <c r="EB36" s="173">
        <v>-144383</v>
      </c>
      <c r="EC36" s="172">
        <f t="shared" si="75"/>
        <v>-2.5915755978377541E-2</v>
      </c>
      <c r="ED36" s="172">
        <f t="shared" si="168"/>
        <v>7.7565489961937351E-2</v>
      </c>
      <c r="EE36" s="173">
        <v>-233501</v>
      </c>
      <c r="EF36" s="172">
        <f t="shared" si="200"/>
        <v>-4.0171392620090875E-2</v>
      </c>
      <c r="EG36" s="172">
        <f t="shared" si="201"/>
        <v>0.29558670128947773</v>
      </c>
      <c r="EH36" s="173">
        <v>-247052</v>
      </c>
      <c r="EI36" s="172">
        <f t="shared" si="186"/>
        <v>-4.3538516956709621E-2</v>
      </c>
      <c r="EJ36" s="172">
        <f t="shared" si="187"/>
        <v>0.20765895459278205</v>
      </c>
      <c r="EK36" s="173">
        <v>-337988</v>
      </c>
      <c r="EL36" s="172">
        <f t="shared" si="169"/>
        <v>-5.2197209913744907E-2</v>
      </c>
      <c r="EM36" s="172">
        <f t="shared" si="206"/>
        <v>0.38106484697421639</v>
      </c>
      <c r="EN36" s="173">
        <v>-205153</v>
      </c>
      <c r="EO36" s="172">
        <f t="shared" si="172"/>
        <v>-3.2814367924380423E-2</v>
      </c>
      <c r="EP36" s="172">
        <f t="shared" si="207"/>
        <v>0.42089442662917387</v>
      </c>
    </row>
    <row r="37" spans="2:146" s="169" customFormat="1" ht="16.5" customHeight="1">
      <c r="B37" s="175" t="s">
        <v>153</v>
      </c>
      <c r="C37" s="162" t="s">
        <v>45</v>
      </c>
      <c r="D37" s="7">
        <v>15116</v>
      </c>
      <c r="E37" s="172">
        <f t="shared" si="117"/>
        <v>2.2477791359225324E-2</v>
      </c>
      <c r="F37" s="7">
        <v>12734</v>
      </c>
      <c r="G37" s="172">
        <f t="shared" si="118"/>
        <v>1.8117045160299002E-2</v>
      </c>
      <c r="H37" s="7">
        <v>13913</v>
      </c>
      <c r="I37" s="172">
        <f t="shared" si="119"/>
        <v>1.5921551484413175E-2</v>
      </c>
      <c r="J37" s="7">
        <v>28043</v>
      </c>
      <c r="K37" s="172">
        <f t="shared" si="120"/>
        <v>2.6275105782528362E-2</v>
      </c>
      <c r="L37" s="9">
        <v>20080</v>
      </c>
      <c r="M37" s="172">
        <f t="shared" si="121"/>
        <v>2.1749043334535596E-2</v>
      </c>
      <c r="N37" s="172">
        <f>(L37/D37)-1</f>
        <v>0.32839375496163004</v>
      </c>
      <c r="O37" s="9">
        <v>19637</v>
      </c>
      <c r="P37" s="172">
        <f t="shared" si="123"/>
        <v>1.8544050737625811E-2</v>
      </c>
      <c r="Q37" s="172">
        <f t="shared" ref="Q37:Q46" si="209">(O37/F37)-1</f>
        <v>0.54209203706612219</v>
      </c>
      <c r="R37" s="173">
        <v>22877</v>
      </c>
      <c r="S37" s="172">
        <f t="shared" si="125"/>
        <v>2.0526398903201029E-2</v>
      </c>
      <c r="T37" s="172">
        <f t="shared" ref="T37:T46" si="210">(R37/H37)-1</f>
        <v>0.64428951340472929</v>
      </c>
      <c r="U37" s="173">
        <v>42532</v>
      </c>
      <c r="V37" s="172">
        <f t="shared" si="127"/>
        <v>2.9823535433854888E-2</v>
      </c>
      <c r="W37" s="172">
        <f t="shared" ref="W37:W46" si="211">(U37/J37)-1</f>
        <v>0.51667082694433542</v>
      </c>
      <c r="X37" s="173">
        <v>21860</v>
      </c>
      <c r="Y37" s="172">
        <f t="shared" si="129"/>
        <v>1.7247922714157104E-2</v>
      </c>
      <c r="Z37" s="172">
        <f t="shared" ref="Z37:Z46" si="212">(X37/L37)-1</f>
        <v>8.8645418326693148E-2</v>
      </c>
      <c r="AA37" s="173">
        <v>21455</v>
      </c>
      <c r="AB37" s="172">
        <f t="shared" si="131"/>
        <v>1.625522868314843E-2</v>
      </c>
      <c r="AC37" s="172">
        <f t="shared" ref="AC37:AC46" si="213">(AA37/O37)-1</f>
        <v>9.2580333044762542E-2</v>
      </c>
      <c r="AD37" s="173">
        <v>25968</v>
      </c>
      <c r="AE37" s="172">
        <f t="shared" si="133"/>
        <v>1.9143821200484492E-2</v>
      </c>
      <c r="AF37" s="172">
        <f t="shared" ref="AF37:AF46" si="214">(AD37/R37)-1</f>
        <v>0.13511386982558893</v>
      </c>
      <c r="AG37" s="173">
        <v>53106</v>
      </c>
      <c r="AH37" s="172">
        <f t="shared" si="135"/>
        <v>3.3018809268594761E-2</v>
      </c>
      <c r="AI37" s="172">
        <f t="shared" ref="AI37:AI46" si="215">(AG37/U37)-1</f>
        <v>0.24861280917897122</v>
      </c>
      <c r="AJ37" s="173">
        <v>27990</v>
      </c>
      <c r="AK37" s="172">
        <f t="shared" si="137"/>
        <v>1.9197320194017074E-2</v>
      </c>
      <c r="AL37" s="172">
        <f t="shared" si="188"/>
        <v>0.28042086001829825</v>
      </c>
      <c r="AM37" s="173">
        <v>34498</v>
      </c>
      <c r="AN37" s="172">
        <f t="shared" si="138"/>
        <v>2.2908133722196546E-2</v>
      </c>
      <c r="AO37" s="172">
        <f t="shared" si="189"/>
        <v>0.60792356094150546</v>
      </c>
      <c r="AP37" s="173">
        <v>37965</v>
      </c>
      <c r="AQ37" s="172">
        <f t="shared" si="139"/>
        <v>2.6452685471891103E-2</v>
      </c>
      <c r="AR37" s="172">
        <f t="shared" si="190"/>
        <v>0.46199168207024033</v>
      </c>
      <c r="AS37" s="173">
        <v>47009</v>
      </c>
      <c r="AT37" s="172">
        <f t="shared" si="140"/>
        <v>2.890451346723194E-2</v>
      </c>
      <c r="AU37" s="172">
        <f t="shared" si="191"/>
        <v>-0.11480811960983694</v>
      </c>
      <c r="AV37" s="173">
        <v>33378</v>
      </c>
      <c r="AW37" s="172">
        <f t="shared" si="141"/>
        <v>2.2984658989964095E-2</v>
      </c>
      <c r="AX37" s="172">
        <f t="shared" si="192"/>
        <v>0.19249732047159696</v>
      </c>
      <c r="AY37" s="173">
        <v>38198</v>
      </c>
      <c r="AZ37" s="172">
        <f t="shared" si="142"/>
        <v>2.4079251360832606E-2</v>
      </c>
      <c r="BA37" s="172">
        <f t="shared" si="193"/>
        <v>0.10725259435329582</v>
      </c>
      <c r="BB37" s="173">
        <v>32444</v>
      </c>
      <c r="BC37" s="172">
        <f t="shared" si="143"/>
        <v>1.990685916590481E-2</v>
      </c>
      <c r="BD37" s="172">
        <f t="shared" si="194"/>
        <v>-0.14542341630449096</v>
      </c>
      <c r="BE37" s="173">
        <v>41344</v>
      </c>
      <c r="BF37" s="172">
        <f t="shared" si="144"/>
        <v>2.1519917010072366E-2</v>
      </c>
      <c r="BG37" s="172">
        <f t="shared" si="145"/>
        <v>-0.12050883873300855</v>
      </c>
      <c r="BH37" s="173">
        <v>34699</v>
      </c>
      <c r="BI37" s="172">
        <f t="shared" si="195"/>
        <v>1.8938827461763754E-2</v>
      </c>
      <c r="BJ37" s="172">
        <f t="shared" si="196"/>
        <v>3.9576966864401708E-2</v>
      </c>
      <c r="BK37" s="173">
        <v>19203</v>
      </c>
      <c r="BL37" s="172">
        <f t="shared" si="197"/>
        <v>1.0258670427591512E-2</v>
      </c>
      <c r="BM37" s="172">
        <f t="shared" si="198"/>
        <v>-0.49727734436357929</v>
      </c>
      <c r="BN37" s="173">
        <v>32500</v>
      </c>
      <c r="BO37" s="172">
        <f t="shared" si="146"/>
        <v>1.705533590615262E-2</v>
      </c>
      <c r="BP37" s="172">
        <f t="shared" si="147"/>
        <v>1.7260510417951291E-3</v>
      </c>
      <c r="BQ37" s="173">
        <v>75424</v>
      </c>
      <c r="BR37" s="172">
        <f t="shared" si="148"/>
        <v>3.070991015934349E-2</v>
      </c>
      <c r="BS37" s="172">
        <f t="shared" si="149"/>
        <v>0.82430340557275539</v>
      </c>
      <c r="BT37" s="173">
        <v>58951</v>
      </c>
      <c r="BU37" s="172">
        <f t="shared" si="150"/>
        <v>2.6649590724381906E-2</v>
      </c>
      <c r="BV37" s="172">
        <f t="shared" si="151"/>
        <v>0.69892504106746589</v>
      </c>
      <c r="BW37" s="174">
        <v>53282</v>
      </c>
      <c r="BX37" s="172">
        <f t="shared" si="152"/>
        <v>2.3904990203718685E-2</v>
      </c>
      <c r="BY37" s="172">
        <f t="shared" si="153"/>
        <v>1.7746706243816068</v>
      </c>
      <c r="BZ37" s="173">
        <f>51115-10909</f>
        <v>40206</v>
      </c>
      <c r="CA37" s="172">
        <f t="shared" si="199"/>
        <v>1.5106337252379457E-2</v>
      </c>
      <c r="CB37" s="172">
        <f t="shared" si="154"/>
        <v>0.23710769230769224</v>
      </c>
      <c r="CC37" s="173">
        <f>122068-10961</f>
        <v>111107</v>
      </c>
      <c r="CD37" s="172">
        <f t="shared" si="173"/>
        <v>3.7240439429610285E-2</v>
      </c>
      <c r="CE37" s="172">
        <f t="shared" si="202"/>
        <v>0.47309874840899457</v>
      </c>
      <c r="CF37" s="173">
        <f>71057-8037</f>
        <v>63020</v>
      </c>
      <c r="CG37" s="172">
        <f t="shared" si="174"/>
        <v>2.2038764024707756E-2</v>
      </c>
      <c r="CH37" s="172">
        <f t="shared" si="203"/>
        <v>6.9023426235347962E-2</v>
      </c>
      <c r="CI37" s="173">
        <f>83770-20081</f>
        <v>63689</v>
      </c>
      <c r="CJ37" s="172">
        <f t="shared" si="175"/>
        <v>2.1888292689800321E-2</v>
      </c>
      <c r="CK37" s="172">
        <f t="shared" si="204"/>
        <v>0.19531924477309404</v>
      </c>
      <c r="CL37" s="173">
        <v>57966</v>
      </c>
      <c r="CM37" s="172">
        <f t="shared" si="176"/>
        <v>1.7448207875864458E-2</v>
      </c>
      <c r="CN37" s="172">
        <f t="shared" si="205"/>
        <v>0.44172511565438</v>
      </c>
      <c r="CO37" s="173">
        <v>113071</v>
      </c>
      <c r="CP37" s="172">
        <f t="shared" si="177"/>
        <v>2.9992084939422202E-2</v>
      </c>
      <c r="CQ37" s="172">
        <f t="shared" si="178"/>
        <v>1.7676654036199446E-2</v>
      </c>
      <c r="CR37" s="173">
        <v>81380</v>
      </c>
      <c r="CS37" s="172">
        <f t="shared" si="179"/>
        <v>2.3347975786731819E-2</v>
      </c>
      <c r="CT37" s="172">
        <f t="shared" si="155"/>
        <v>0.29133608378292597</v>
      </c>
      <c r="CU37" s="5">
        <v>68691</v>
      </c>
      <c r="CV37" s="172">
        <f t="shared" si="180"/>
        <v>1.9552610672455985E-2</v>
      </c>
      <c r="CW37" s="172">
        <f t="shared" si="156"/>
        <v>7.8537895083923503E-2</v>
      </c>
      <c r="CX37" s="5">
        <v>68048</v>
      </c>
      <c r="CY37" s="172">
        <f t="shared" si="157"/>
        <v>1.6946602906862989E-2</v>
      </c>
      <c r="CZ37" s="172">
        <f t="shared" si="158"/>
        <v>0.17392954490563439</v>
      </c>
      <c r="DA37" s="5">
        <v>125395</v>
      </c>
      <c r="DB37" s="172">
        <f t="shared" si="159"/>
        <v>2.7769756068177248E-2</v>
      </c>
      <c r="DC37" s="172">
        <f t="shared" si="160"/>
        <v>0.10899346428350332</v>
      </c>
      <c r="DD37" s="173">
        <v>79677</v>
      </c>
      <c r="DE37" s="172">
        <f t="shared" si="161"/>
        <v>2.285938396116283E-2</v>
      </c>
      <c r="DF37" s="172">
        <f t="shared" si="162"/>
        <v>-2.0926517571885017E-2</v>
      </c>
      <c r="DG37" s="173">
        <v>61155</v>
      </c>
      <c r="DH37" s="172">
        <f t="shared" si="116"/>
        <v>1.3883093704015302E-2</v>
      </c>
      <c r="DI37" s="172">
        <f t="shared" si="69"/>
        <v>-0.10970869546228768</v>
      </c>
      <c r="DJ37" s="173">
        <v>68918</v>
      </c>
      <c r="DK37" s="172">
        <f t="shared" si="181"/>
        <v>1.528404374485906E-2</v>
      </c>
      <c r="DL37" s="172">
        <f t="shared" si="163"/>
        <v>1.2785092875617243E-2</v>
      </c>
      <c r="DM37" s="173">
        <v>102190</v>
      </c>
      <c r="DN37" s="172">
        <f t="shared" si="71"/>
        <v>1.9212677775810847E-2</v>
      </c>
      <c r="DO37" s="172">
        <f t="shared" si="164"/>
        <v>-0.18505522548745967</v>
      </c>
      <c r="DP37" s="173">
        <v>83659</v>
      </c>
      <c r="DQ37" s="172">
        <f t="shared" si="208"/>
        <v>1.6481560467423113E-2</v>
      </c>
      <c r="DR37" s="172">
        <f t="shared" si="165"/>
        <v>4.9976781254314373E-2</v>
      </c>
      <c r="DS37" s="173">
        <v>82686</v>
      </c>
      <c r="DT37" s="172">
        <f t="shared" si="72"/>
        <v>1.5804766048902148E-2</v>
      </c>
      <c r="DU37" s="172">
        <f t="shared" si="171"/>
        <v>0.35207260240372817</v>
      </c>
      <c r="DV37" s="173">
        <v>75967.827819999584</v>
      </c>
      <c r="DW37" s="172">
        <f t="shared" si="182"/>
        <v>1.4353200054036154E-2</v>
      </c>
      <c r="DX37" s="172">
        <f t="shared" si="166"/>
        <v>0.10229298325545688</v>
      </c>
      <c r="DY37" s="173">
        <v>88934</v>
      </c>
      <c r="DZ37" s="172">
        <f t="shared" si="183"/>
        <v>1.5166825013272293E-2</v>
      </c>
      <c r="EA37" s="172">
        <f t="shared" si="167"/>
        <v>-0.12971915060182015</v>
      </c>
      <c r="EB37" s="173">
        <v>91641</v>
      </c>
      <c r="EC37" s="172">
        <f t="shared" si="75"/>
        <v>1.6448929538896519E-2</v>
      </c>
      <c r="ED37" s="172">
        <f t="shared" si="168"/>
        <v>9.5411133291098293E-2</v>
      </c>
      <c r="EE37" s="173">
        <v>69368</v>
      </c>
      <c r="EF37" s="172">
        <f t="shared" si="200"/>
        <v>1.1934035242977391E-2</v>
      </c>
      <c r="EG37" s="172">
        <f t="shared" si="201"/>
        <v>-0.16106716977481073</v>
      </c>
      <c r="EH37" s="173">
        <v>68234</v>
      </c>
      <c r="EI37" s="172">
        <f t="shared" si="186"/>
        <v>1.202502779181761E-2</v>
      </c>
      <c r="EJ37" s="172">
        <f t="shared" si="187"/>
        <v>-0.10180398784501699</v>
      </c>
      <c r="EK37" s="173">
        <v>106810</v>
      </c>
      <c r="EL37" s="172">
        <f t="shared" si="169"/>
        <v>1.6495212820831193E-2</v>
      </c>
      <c r="EM37" s="172">
        <f t="shared" si="206"/>
        <v>0.20100299098207652</v>
      </c>
      <c r="EN37" s="173">
        <v>77608</v>
      </c>
      <c r="EO37" s="172">
        <f t="shared" si="172"/>
        <v>1.2413454669808952E-2</v>
      </c>
      <c r="EP37" s="172">
        <f t="shared" si="207"/>
        <v>-0.15313014916904011</v>
      </c>
    </row>
    <row r="38" spans="2:146" s="169" customFormat="1" ht="16.5" customHeight="1">
      <c r="B38" s="170" t="s">
        <v>46</v>
      </c>
      <c r="C38" s="171" t="s">
        <v>47</v>
      </c>
      <c r="D38" s="7">
        <v>17867</v>
      </c>
      <c r="E38" s="172">
        <f t="shared" si="117"/>
        <v>2.6568582840386268E-2</v>
      </c>
      <c r="F38" s="7">
        <v>36050</v>
      </c>
      <c r="G38" s="172">
        <f t="shared" si="118"/>
        <v>5.1289420294391312E-2</v>
      </c>
      <c r="H38" s="7">
        <v>31110</v>
      </c>
      <c r="I38" s="172">
        <f t="shared" si="119"/>
        <v>3.5601197921375255E-2</v>
      </c>
      <c r="J38" s="7">
        <v>89126</v>
      </c>
      <c r="K38" s="172">
        <f t="shared" si="120"/>
        <v>8.3507295152930247E-2</v>
      </c>
      <c r="L38" s="9">
        <v>13227</v>
      </c>
      <c r="M38" s="172">
        <f t="shared" si="121"/>
        <v>1.4326424112843742E-2</v>
      </c>
      <c r="N38" s="172">
        <f>(L38/D38)-1</f>
        <v>-0.25969664745060728</v>
      </c>
      <c r="O38" s="9">
        <v>45665</v>
      </c>
      <c r="P38" s="172">
        <f t="shared" si="123"/>
        <v>4.3123393437576138E-2</v>
      </c>
      <c r="Q38" s="172">
        <f t="shared" si="209"/>
        <v>0.26671289875173376</v>
      </c>
      <c r="R38" s="173">
        <v>37707</v>
      </c>
      <c r="S38" s="172">
        <f t="shared" si="125"/>
        <v>3.3832623309131497E-2</v>
      </c>
      <c r="T38" s="172">
        <f t="shared" si="210"/>
        <v>0.21205400192864032</v>
      </c>
      <c r="U38" s="173">
        <v>121533</v>
      </c>
      <c r="V38" s="172">
        <f t="shared" si="127"/>
        <v>8.5219216869244011E-2</v>
      </c>
      <c r="W38" s="172">
        <f t="shared" si="211"/>
        <v>0.36360882346341139</v>
      </c>
      <c r="X38" s="173">
        <v>21205</v>
      </c>
      <c r="Y38" s="172">
        <f t="shared" si="129"/>
        <v>1.6731116246738398E-2</v>
      </c>
      <c r="Z38" s="172">
        <f t="shared" si="212"/>
        <v>0.60316020261586156</v>
      </c>
      <c r="AA38" s="173">
        <v>48396</v>
      </c>
      <c r="AB38" s="172">
        <f t="shared" si="131"/>
        <v>3.6666886383111233E-2</v>
      </c>
      <c r="AC38" s="172">
        <f t="shared" si="213"/>
        <v>5.980510237599912E-2</v>
      </c>
      <c r="AD38" s="173">
        <v>37406</v>
      </c>
      <c r="AE38" s="172">
        <f t="shared" si="133"/>
        <v>2.7576008003131661E-2</v>
      </c>
      <c r="AF38" s="172">
        <f t="shared" si="214"/>
        <v>-7.9826026997639188E-3</v>
      </c>
      <c r="AG38" s="173">
        <v>114316</v>
      </c>
      <c r="AH38" s="172">
        <f t="shared" si="135"/>
        <v>7.107630400234774E-2</v>
      </c>
      <c r="AI38" s="172">
        <f t="shared" si="215"/>
        <v>-5.9383048225584822E-2</v>
      </c>
      <c r="AJ38" s="173">
        <v>29479</v>
      </c>
      <c r="AK38" s="172">
        <f t="shared" si="137"/>
        <v>2.0218570989618771E-2</v>
      </c>
      <c r="AL38" s="172">
        <f t="shared" si="188"/>
        <v>0.39019099269040325</v>
      </c>
      <c r="AM38" s="173">
        <v>54714</v>
      </c>
      <c r="AN38" s="172">
        <f t="shared" si="138"/>
        <v>3.6332414298691572E-2</v>
      </c>
      <c r="AO38" s="172">
        <f t="shared" si="189"/>
        <v>0.13054797917183247</v>
      </c>
      <c r="AP38" s="173">
        <v>35560</v>
      </c>
      <c r="AQ38" s="172">
        <f t="shared" si="139"/>
        <v>2.4776965504555451E-2</v>
      </c>
      <c r="AR38" s="172">
        <f t="shared" si="190"/>
        <v>-4.9350371598139375E-2</v>
      </c>
      <c r="AS38" s="173">
        <v>116386</v>
      </c>
      <c r="AT38" s="172">
        <f t="shared" si="140"/>
        <v>7.1562481745990267E-2</v>
      </c>
      <c r="AU38" s="10">
        <f t="shared" si="191"/>
        <v>1.8107701459113335E-2</v>
      </c>
      <c r="AV38" s="173">
        <v>31967</v>
      </c>
      <c r="AW38" s="172">
        <f t="shared" si="141"/>
        <v>2.2013020370668771E-2</v>
      </c>
      <c r="AX38" s="172">
        <f t="shared" si="192"/>
        <v>8.4399063740289604E-2</v>
      </c>
      <c r="AY38" s="173">
        <v>76774</v>
      </c>
      <c r="AZ38" s="172">
        <f t="shared" si="142"/>
        <v>4.8396786323277721E-2</v>
      </c>
      <c r="BA38" s="172">
        <f t="shared" si="193"/>
        <v>0.4031874840077494</v>
      </c>
      <c r="BB38" s="173">
        <v>54100</v>
      </c>
      <c r="BC38" s="172">
        <f t="shared" si="143"/>
        <v>3.319446063603286E-2</v>
      </c>
      <c r="BD38" s="172">
        <f t="shared" si="194"/>
        <v>0.52137232845894266</v>
      </c>
      <c r="BE38" s="173">
        <v>128358</v>
      </c>
      <c r="BF38" s="172">
        <f t="shared" si="144"/>
        <v>6.6811472222786106E-2</v>
      </c>
      <c r="BG38" s="172">
        <f t="shared" si="145"/>
        <v>0.10286460570859046</v>
      </c>
      <c r="BH38" s="173">
        <v>48217</v>
      </c>
      <c r="BI38" s="172">
        <f t="shared" si="195"/>
        <v>2.6316995986162797E-2</v>
      </c>
      <c r="BJ38" s="172">
        <f t="shared" si="196"/>
        <v>0.50833672224481496</v>
      </c>
      <c r="BK38" s="173">
        <v>78523</v>
      </c>
      <c r="BL38" s="172">
        <f t="shared" si="197"/>
        <v>4.1948736030087398E-2</v>
      </c>
      <c r="BM38" s="172">
        <f t="shared" si="198"/>
        <v>2.278114986844515E-2</v>
      </c>
      <c r="BN38" s="173">
        <v>48199</v>
      </c>
      <c r="BO38" s="172">
        <f t="shared" si="146"/>
        <v>2.5293850318173852E-2</v>
      </c>
      <c r="BP38" s="172">
        <f t="shared" si="147"/>
        <v>-0.10907578558225506</v>
      </c>
      <c r="BQ38" s="173">
        <v>146674</v>
      </c>
      <c r="BR38" s="172">
        <f t="shared" si="148"/>
        <v>5.9720319297724159E-2</v>
      </c>
      <c r="BS38" s="172">
        <f t="shared" si="149"/>
        <v>0.14269465089826894</v>
      </c>
      <c r="BT38" s="173">
        <v>49179</v>
      </c>
      <c r="BU38" s="172">
        <f t="shared" si="150"/>
        <v>2.2232026975528452E-2</v>
      </c>
      <c r="BV38" s="172">
        <f t="shared" si="151"/>
        <v>1.9951469398759691E-2</v>
      </c>
      <c r="BW38" s="174">
        <v>118906</v>
      </c>
      <c r="BX38" s="172">
        <f t="shared" si="152"/>
        <v>5.3347223549479635E-2</v>
      </c>
      <c r="BY38" s="172">
        <f t="shared" si="153"/>
        <v>0.51428243954000741</v>
      </c>
      <c r="BZ38" s="173">
        <v>68465</v>
      </c>
      <c r="CA38" s="172">
        <f t="shared" si="199"/>
        <v>2.5723906381738038E-2</v>
      </c>
      <c r="CB38" s="172">
        <f t="shared" si="154"/>
        <v>0.42046515487873193</v>
      </c>
      <c r="CC38" s="173">
        <v>211273</v>
      </c>
      <c r="CD38" s="172">
        <f t="shared" si="173"/>
        <v>7.081371434393921E-2</v>
      </c>
      <c r="CE38" s="172">
        <f t="shared" si="202"/>
        <v>0.44042570598742792</v>
      </c>
      <c r="CF38" s="173">
        <v>75735</v>
      </c>
      <c r="CG38" s="172">
        <f t="shared" si="174"/>
        <v>2.6485334709794382E-2</v>
      </c>
      <c r="CH38" s="172">
        <f t="shared" si="203"/>
        <v>0.53998657963765018</v>
      </c>
      <c r="CI38" s="173">
        <v>118117</v>
      </c>
      <c r="CJ38" s="172">
        <f t="shared" si="175"/>
        <v>4.0593814750445829E-2</v>
      </c>
      <c r="CK38" s="172">
        <f t="shared" si="204"/>
        <v>-6.6354935831665074E-3</v>
      </c>
      <c r="CL38" s="173">
        <v>87218</v>
      </c>
      <c r="CM38" s="172">
        <f t="shared" si="176"/>
        <v>2.6253282864388539E-2</v>
      </c>
      <c r="CN38" s="172">
        <f t="shared" si="205"/>
        <v>0.27390637552033881</v>
      </c>
      <c r="CO38" s="173">
        <v>244089</v>
      </c>
      <c r="CP38" s="172">
        <f t="shared" si="177"/>
        <v>6.474461197635667E-2</v>
      </c>
      <c r="CQ38" s="172">
        <f t="shared" si="178"/>
        <v>0.15532510069909544</v>
      </c>
      <c r="CR38" s="173">
        <v>58856</v>
      </c>
      <c r="CS38" s="172">
        <f t="shared" si="179"/>
        <v>1.6885825299875742E-2</v>
      </c>
      <c r="CT38" s="172">
        <f t="shared" si="155"/>
        <v>-0.22286921502607782</v>
      </c>
      <c r="CU38" s="173">
        <v>89760</v>
      </c>
      <c r="CV38" s="172">
        <f t="shared" si="180"/>
        <v>2.5549814880546931E-2</v>
      </c>
      <c r="CW38" s="172">
        <f t="shared" si="156"/>
        <v>-0.24007551834198293</v>
      </c>
      <c r="CX38" s="173">
        <v>72604</v>
      </c>
      <c r="CY38" s="172">
        <f t="shared" si="157"/>
        <v>1.8081224392338942E-2</v>
      </c>
      <c r="CZ38" s="172">
        <f t="shared" si="158"/>
        <v>-0.16755715563301155</v>
      </c>
      <c r="DA38" s="173">
        <v>254899</v>
      </c>
      <c r="DB38" s="172">
        <f t="shared" si="159"/>
        <v>5.6449484046591274E-2</v>
      </c>
      <c r="DC38" s="172">
        <f t="shared" si="160"/>
        <v>4.4287124778257025E-2</v>
      </c>
      <c r="DD38" s="173">
        <v>81738</v>
      </c>
      <c r="DE38" s="172">
        <f t="shared" si="161"/>
        <v>2.3450686223345854E-2</v>
      </c>
      <c r="DF38" s="172">
        <f t="shared" si="162"/>
        <v>0.38877939377463644</v>
      </c>
      <c r="DG38" s="173">
        <v>110405</v>
      </c>
      <c r="DH38" s="172">
        <f t="shared" si="116"/>
        <v>2.5063575511271516E-2</v>
      </c>
      <c r="DI38" s="172">
        <f t="shared" si="69"/>
        <v>0.23000222816399285</v>
      </c>
      <c r="DJ38" s="173">
        <v>81592</v>
      </c>
      <c r="DK38" s="172">
        <f t="shared" si="181"/>
        <v>1.8094774909755657E-2</v>
      </c>
      <c r="DL38" s="172">
        <f t="shared" si="163"/>
        <v>0.12379483224064791</v>
      </c>
      <c r="DM38" s="173">
        <v>303230</v>
      </c>
      <c r="DN38" s="172">
        <f t="shared" si="71"/>
        <v>5.7010082023281367E-2</v>
      </c>
      <c r="DO38" s="172">
        <f t="shared" si="164"/>
        <v>0.18960843314410813</v>
      </c>
      <c r="DP38" s="173">
        <v>96546</v>
      </c>
      <c r="DQ38" s="172">
        <f t="shared" si="208"/>
        <v>1.9020413068382744E-2</v>
      </c>
      <c r="DR38" s="172">
        <f t="shared" si="165"/>
        <v>0.18116420759010499</v>
      </c>
      <c r="DS38" s="173">
        <v>148815</v>
      </c>
      <c r="DT38" s="172">
        <f t="shared" si="72"/>
        <v>2.8444794276750274E-2</v>
      </c>
      <c r="DU38" s="172">
        <f t="shared" si="171"/>
        <v>0.34790091028486025</v>
      </c>
      <c r="DV38" s="173">
        <v>97647</v>
      </c>
      <c r="DW38" s="172">
        <f t="shared" si="182"/>
        <v>1.8449216805268343E-2</v>
      </c>
      <c r="DX38" s="172">
        <f t="shared" si="166"/>
        <v>0.19677174232767913</v>
      </c>
      <c r="DY38" s="173">
        <v>342976</v>
      </c>
      <c r="DZ38" s="172">
        <f t="shared" si="183"/>
        <v>5.8491206689815799E-2</v>
      </c>
      <c r="EA38" s="172">
        <f t="shared" si="167"/>
        <v>0.13107542129736505</v>
      </c>
      <c r="EB38" s="173">
        <v>100600</v>
      </c>
      <c r="EC38" s="172">
        <f t="shared" si="75"/>
        <v>1.805700845269028E-2</v>
      </c>
      <c r="ED38" s="172">
        <f t="shared" si="168"/>
        <v>4.1990346570546677E-2</v>
      </c>
      <c r="EE38" s="173">
        <v>173011</v>
      </c>
      <c r="EF38" s="172">
        <f t="shared" si="200"/>
        <v>2.9764723956619211E-2</v>
      </c>
      <c r="EG38" s="172">
        <f t="shared" si="201"/>
        <v>0.16259113664617142</v>
      </c>
      <c r="EH38" s="173">
        <v>100223</v>
      </c>
      <c r="EI38" s="172">
        <f t="shared" si="186"/>
        <v>1.7662519570585577E-2</v>
      </c>
      <c r="EJ38" s="172">
        <f t="shared" si="187"/>
        <v>2.6380738783577495E-2</v>
      </c>
      <c r="EK38" s="173">
        <v>404760</v>
      </c>
      <c r="EL38" s="172">
        <f t="shared" si="169"/>
        <v>6.2509150279558418E-2</v>
      </c>
      <c r="EM38" s="172">
        <f t="shared" si="206"/>
        <v>0.18014088449337562</v>
      </c>
      <c r="EN38" s="173">
        <v>107755</v>
      </c>
      <c r="EO38" s="172">
        <f t="shared" si="172"/>
        <v>1.7235488711798572E-2</v>
      </c>
      <c r="EP38" s="172">
        <f t="shared" si="207"/>
        <v>7.1123260437375713E-2</v>
      </c>
    </row>
    <row r="39" spans="2:146" s="169" customFormat="1" ht="16.5" customHeight="1">
      <c r="B39" s="170" t="s">
        <v>48</v>
      </c>
      <c r="C39" s="171" t="s">
        <v>49</v>
      </c>
      <c r="D39" s="7">
        <v>18539</v>
      </c>
      <c r="E39" s="172">
        <f t="shared" si="117"/>
        <v>2.7567860148761461E-2</v>
      </c>
      <c r="F39" s="7">
        <v>23334</v>
      </c>
      <c r="G39" s="172">
        <f t="shared" si="118"/>
        <v>3.3197984275986879E-2</v>
      </c>
      <c r="H39" s="7">
        <v>23963</v>
      </c>
      <c r="I39" s="172">
        <f t="shared" si="119"/>
        <v>2.7422420629698335E-2</v>
      </c>
      <c r="J39" s="7">
        <v>36396</v>
      </c>
      <c r="K39" s="172">
        <f t="shared" si="120"/>
        <v>3.4101513748917817E-2</v>
      </c>
      <c r="L39" s="9">
        <v>29918</v>
      </c>
      <c r="M39" s="172">
        <f t="shared" si="121"/>
        <v>3.240477482483247E-2</v>
      </c>
      <c r="N39" s="172">
        <f>(L39/D39)-1</f>
        <v>0.61378715141053997</v>
      </c>
      <c r="O39" s="9">
        <v>27979</v>
      </c>
      <c r="P39" s="172">
        <f t="shared" si="123"/>
        <v>2.6421754625861004E-2</v>
      </c>
      <c r="Q39" s="172">
        <f t="shared" si="209"/>
        <v>0.19906574097882923</v>
      </c>
      <c r="R39" s="173">
        <v>30779</v>
      </c>
      <c r="S39" s="172">
        <f t="shared" si="125"/>
        <v>2.7616472082949012E-2</v>
      </c>
      <c r="T39" s="172">
        <f t="shared" si="210"/>
        <v>0.28443850936860993</v>
      </c>
      <c r="U39" s="173">
        <v>48332</v>
      </c>
      <c r="V39" s="172">
        <f t="shared" si="127"/>
        <v>3.3890508666158996E-2</v>
      </c>
      <c r="W39" s="172">
        <f t="shared" si="211"/>
        <v>0.32794812616771063</v>
      </c>
      <c r="X39" s="173">
        <v>42731</v>
      </c>
      <c r="Y39" s="172">
        <f t="shared" si="129"/>
        <v>3.371550711338734E-2</v>
      </c>
      <c r="Z39" s="172">
        <f t="shared" si="212"/>
        <v>0.42827060632395209</v>
      </c>
      <c r="AA39" s="173">
        <v>38859</v>
      </c>
      <c r="AB39" s="172">
        <f t="shared" si="131"/>
        <v>2.94412459286164E-2</v>
      </c>
      <c r="AC39" s="172">
        <f t="shared" si="213"/>
        <v>0.38886307587833735</v>
      </c>
      <c r="AD39" s="173">
        <v>44848</v>
      </c>
      <c r="AE39" s="172">
        <f t="shared" si="133"/>
        <v>3.3062311044336434E-2</v>
      </c>
      <c r="AF39" s="172">
        <f t="shared" si="214"/>
        <v>0.45709737158452191</v>
      </c>
      <c r="AG39" s="173">
        <v>52607</v>
      </c>
      <c r="AH39" s="172">
        <f t="shared" si="135"/>
        <v>3.2708554573738648E-2</v>
      </c>
      <c r="AI39" s="172">
        <f t="shared" si="215"/>
        <v>8.8450715881817521E-2</v>
      </c>
      <c r="AJ39" s="173">
        <v>50005</v>
      </c>
      <c r="AK39" s="172">
        <f t="shared" si="137"/>
        <v>3.4296605798564625E-2</v>
      </c>
      <c r="AL39" s="172">
        <f t="shared" si="188"/>
        <v>0.17022770354075489</v>
      </c>
      <c r="AM39" s="173">
        <v>43600</v>
      </c>
      <c r="AN39" s="172">
        <f t="shared" si="138"/>
        <v>2.8952247385001142E-2</v>
      </c>
      <c r="AO39" s="172">
        <f t="shared" si="189"/>
        <v>0.12200519828096446</v>
      </c>
      <c r="AP39" s="173">
        <v>48499</v>
      </c>
      <c r="AQ39" s="172">
        <f t="shared" si="139"/>
        <v>3.3792408605327187E-2</v>
      </c>
      <c r="AR39" s="172">
        <f t="shared" si="190"/>
        <v>8.1408312522297521E-2</v>
      </c>
      <c r="AS39" s="173">
        <v>42363</v>
      </c>
      <c r="AT39" s="172">
        <f t="shared" si="140"/>
        <v>2.6047818588192617E-2</v>
      </c>
      <c r="AU39" s="10">
        <f t="shared" si="191"/>
        <v>-0.19472693747980307</v>
      </c>
      <c r="AV39" s="173">
        <v>40848</v>
      </c>
      <c r="AW39" s="172">
        <f t="shared" si="141"/>
        <v>2.8128628150939344E-2</v>
      </c>
      <c r="AX39" s="172">
        <f t="shared" si="192"/>
        <v>-0.18312168783121685</v>
      </c>
      <c r="AY39" s="173">
        <v>47746</v>
      </c>
      <c r="AZ39" s="172">
        <f t="shared" si="142"/>
        <v>3.0098118631193087E-2</v>
      </c>
      <c r="BA39" s="172">
        <f t="shared" si="193"/>
        <v>9.5091743119266159E-2</v>
      </c>
      <c r="BB39" s="173">
        <v>53195</v>
      </c>
      <c r="BC39" s="172">
        <f t="shared" si="143"/>
        <v>3.2639174372158374E-2</v>
      </c>
      <c r="BD39" s="172">
        <f t="shared" si="194"/>
        <v>9.6826738695643177E-2</v>
      </c>
      <c r="BE39" s="173">
        <v>60196</v>
      </c>
      <c r="BF39" s="172">
        <f t="shared" si="144"/>
        <v>3.1332549447037443E-2</v>
      </c>
      <c r="BG39" s="172">
        <f t="shared" si="145"/>
        <v>0.42095696716474285</v>
      </c>
      <c r="BH39" s="173">
        <v>62816</v>
      </c>
      <c r="BI39" s="172">
        <f t="shared" si="195"/>
        <v>3.4285177839077551E-2</v>
      </c>
      <c r="BJ39" s="172">
        <f t="shared" si="196"/>
        <v>0.53779866823345079</v>
      </c>
      <c r="BK39" s="173">
        <v>56267</v>
      </c>
      <c r="BL39" s="172">
        <f t="shared" si="197"/>
        <v>3.0059084984080175E-2</v>
      </c>
      <c r="BM39" s="172">
        <f t="shared" si="198"/>
        <v>0.17846521174548657</v>
      </c>
      <c r="BN39" s="173">
        <v>68401</v>
      </c>
      <c r="BO39" s="172">
        <f t="shared" si="146"/>
        <v>3.589544711743832E-2</v>
      </c>
      <c r="BP39" s="172">
        <f t="shared" si="147"/>
        <v>0.28585393364037981</v>
      </c>
      <c r="BQ39" s="173">
        <v>72108</v>
      </c>
      <c r="BR39" s="172">
        <f t="shared" si="148"/>
        <v>2.9359755538952328E-2</v>
      </c>
      <c r="BS39" s="172">
        <f t="shared" si="149"/>
        <v>0.19788690278423826</v>
      </c>
      <c r="BT39" s="173">
        <v>74530</v>
      </c>
      <c r="BU39" s="172">
        <f t="shared" si="150"/>
        <v>3.3692286758293895E-2</v>
      </c>
      <c r="BV39" s="172">
        <f t="shared" si="151"/>
        <v>0.18648115129903209</v>
      </c>
      <c r="BW39" s="174">
        <v>65042</v>
      </c>
      <c r="BX39" s="172">
        <f t="shared" si="152"/>
        <v>2.9181118817429349E-2</v>
      </c>
      <c r="BY39" s="172">
        <f t="shared" si="153"/>
        <v>0.1559528675777988</v>
      </c>
      <c r="BZ39" s="173">
        <v>72701</v>
      </c>
      <c r="CA39" s="172">
        <f t="shared" si="199"/>
        <v>2.731547093929361E-2</v>
      </c>
      <c r="CB39" s="172">
        <f t="shared" si="154"/>
        <v>6.2864578003245519E-2</v>
      </c>
      <c r="CC39" s="173">
        <v>67001</v>
      </c>
      <c r="CD39" s="172">
        <f t="shared" si="173"/>
        <v>2.2457151054598886E-2</v>
      </c>
      <c r="CE39" s="172">
        <f t="shared" si="202"/>
        <v>-7.082431907694009E-2</v>
      </c>
      <c r="CF39" s="173">
        <v>70384</v>
      </c>
      <c r="CG39" s="172">
        <f t="shared" si="174"/>
        <v>2.4614033118296266E-2</v>
      </c>
      <c r="CH39" s="172">
        <f t="shared" si="203"/>
        <v>-5.5628605930497788E-2</v>
      </c>
      <c r="CI39" s="173">
        <v>84392</v>
      </c>
      <c r="CJ39" s="172">
        <f t="shared" si="175"/>
        <v>2.9003388288050193E-2</v>
      </c>
      <c r="CK39" s="172">
        <f t="shared" si="204"/>
        <v>0.29750007687340485</v>
      </c>
      <c r="CL39" s="173">
        <v>98726</v>
      </c>
      <c r="CM39" s="172">
        <f t="shared" si="176"/>
        <v>2.9717278590080293E-2</v>
      </c>
      <c r="CN39" s="172">
        <f t="shared" si="205"/>
        <v>0.35797306777073223</v>
      </c>
      <c r="CO39" s="173">
        <v>103317</v>
      </c>
      <c r="CP39" s="172">
        <f t="shared" si="177"/>
        <v>2.7404836250553045E-2</v>
      </c>
      <c r="CQ39" s="172">
        <f t="shared" si="178"/>
        <v>0.54202176086924081</v>
      </c>
      <c r="CR39" s="173">
        <v>107395</v>
      </c>
      <c r="CS39" s="172">
        <f t="shared" si="179"/>
        <v>3.0811696480905183E-2</v>
      </c>
      <c r="CT39" s="172">
        <f t="shared" si="155"/>
        <v>0.52584394180495564</v>
      </c>
      <c r="CU39" s="173">
        <v>95908</v>
      </c>
      <c r="CV39" s="172">
        <f t="shared" si="180"/>
        <v>2.7299817798167279E-2</v>
      </c>
      <c r="CW39" s="172">
        <f t="shared" si="156"/>
        <v>0.13645843207886998</v>
      </c>
      <c r="CX39" s="173">
        <v>96910</v>
      </c>
      <c r="CY39" s="172">
        <f t="shared" si="157"/>
        <v>2.413436526722449E-2</v>
      </c>
      <c r="CZ39" s="172">
        <f t="shared" si="158"/>
        <v>-1.8394343941818825E-2</v>
      </c>
      <c r="DA39" s="173">
        <v>101943</v>
      </c>
      <c r="DB39" s="172">
        <f t="shared" si="159"/>
        <v>2.2576117411844118E-2</v>
      </c>
      <c r="DC39" s="172">
        <f t="shared" si="160"/>
        <v>-1.3298876273991733E-2</v>
      </c>
      <c r="DD39" s="173">
        <v>103495</v>
      </c>
      <c r="DE39" s="172">
        <f t="shared" si="161"/>
        <v>2.9692783903266278E-2</v>
      </c>
      <c r="DF39" s="172">
        <f t="shared" si="162"/>
        <v>-3.6314539783043887E-2</v>
      </c>
      <c r="DG39" s="173">
        <v>97693</v>
      </c>
      <c r="DH39" s="172">
        <f t="shared" si="116"/>
        <v>2.2177762623274744E-2</v>
      </c>
      <c r="DI39" s="172">
        <f t="shared" si="69"/>
        <v>1.861158610334912E-2</v>
      </c>
      <c r="DJ39" s="173">
        <v>117910</v>
      </c>
      <c r="DK39" s="172">
        <f t="shared" si="181"/>
        <v>2.6149069879513796E-2</v>
      </c>
      <c r="DL39" s="172">
        <f t="shared" si="163"/>
        <v>0.21669590341554024</v>
      </c>
      <c r="DM39" s="173">
        <v>159367</v>
      </c>
      <c r="DN39" s="172">
        <f t="shared" si="71"/>
        <v>2.9962489667263403E-2</v>
      </c>
      <c r="DO39" s="172">
        <f t="shared" si="164"/>
        <v>0.56329517475451962</v>
      </c>
      <c r="DP39" s="173">
        <v>149145</v>
      </c>
      <c r="DQ39" s="172">
        <f t="shared" si="208"/>
        <v>2.9382879736953828E-2</v>
      </c>
      <c r="DR39" s="172">
        <f t="shared" si="165"/>
        <v>0.44108411034349482</v>
      </c>
      <c r="DS39" s="173">
        <v>123044</v>
      </c>
      <c r="DT39" s="172">
        <f t="shared" si="72"/>
        <v>2.3518874219591174E-2</v>
      </c>
      <c r="DU39" s="172">
        <f t="shared" si="171"/>
        <v>0.25949658624466432</v>
      </c>
      <c r="DV39" s="173">
        <v>140826</v>
      </c>
      <c r="DW39" s="172">
        <f t="shared" si="182"/>
        <v>2.6607365365231086E-2</v>
      </c>
      <c r="DX39" s="172">
        <f t="shared" si="166"/>
        <v>0.19435162412009155</v>
      </c>
      <c r="DY39" s="173">
        <v>174704</v>
      </c>
      <c r="DZ39" s="172">
        <f t="shared" si="183"/>
        <v>2.9794060731764261E-2</v>
      </c>
      <c r="EA39" s="172">
        <f t="shared" si="167"/>
        <v>9.6236987582121847E-2</v>
      </c>
      <c r="EB39" s="173">
        <v>178884</v>
      </c>
      <c r="EC39" s="172">
        <f t="shared" si="75"/>
        <v>3.2108448310646596E-2</v>
      </c>
      <c r="ED39" s="172">
        <f t="shared" si="168"/>
        <v>0.19939656039424714</v>
      </c>
      <c r="EE39" s="173">
        <v>151162</v>
      </c>
      <c r="EF39" s="172">
        <f t="shared" si="200"/>
        <v>2.6005833170899384E-2</v>
      </c>
      <c r="EG39" s="172">
        <f t="shared" si="201"/>
        <v>0.22851987906765059</v>
      </c>
      <c r="EH39" s="173">
        <v>164549</v>
      </c>
      <c r="EI39" s="172">
        <f t="shared" si="186"/>
        <v>2.899883193299229E-2</v>
      </c>
      <c r="EJ39" s="172">
        <f t="shared" si="187"/>
        <v>0.16845610895715279</v>
      </c>
      <c r="EK39" s="173">
        <v>179470</v>
      </c>
      <c r="EL39" s="172">
        <f t="shared" si="169"/>
        <v>2.7716467043858949E-2</v>
      </c>
      <c r="EM39" s="172">
        <f t="shared" si="206"/>
        <v>2.7280428610678698E-2</v>
      </c>
      <c r="EN39" s="173">
        <v>190879</v>
      </c>
      <c r="EO39" s="172">
        <f t="shared" si="172"/>
        <v>3.0531231495702284E-2</v>
      </c>
      <c r="EP39" s="172">
        <f t="shared" si="207"/>
        <v>6.705462757988423E-2</v>
      </c>
    </row>
    <row r="40" spans="2:146" s="169" customFormat="1" ht="16.5" customHeight="1">
      <c r="B40" s="170" t="s">
        <v>290</v>
      </c>
      <c r="C40" s="171" t="s">
        <v>52</v>
      </c>
      <c r="D40" s="7">
        <v>0</v>
      </c>
      <c r="E40" s="172">
        <f t="shared" si="117"/>
        <v>0</v>
      </c>
      <c r="F40" s="7">
        <v>7525</v>
      </c>
      <c r="G40" s="172">
        <f t="shared" si="118"/>
        <v>1.0706044042033139E-2</v>
      </c>
      <c r="H40" s="7">
        <v>7362</v>
      </c>
      <c r="I40" s="172">
        <f t="shared" si="119"/>
        <v>8.4248157858297854E-3</v>
      </c>
      <c r="J40" s="7">
        <v>10868</v>
      </c>
      <c r="K40" s="172">
        <f t="shared" si="120"/>
        <v>1.0182856671701252E-2</v>
      </c>
      <c r="L40" s="9">
        <v>8103</v>
      </c>
      <c r="M40" s="172">
        <f t="shared" si="121"/>
        <v>8.7765188316604546E-3</v>
      </c>
      <c r="N40" s="172">
        <v>0</v>
      </c>
      <c r="O40" s="9">
        <v>8293</v>
      </c>
      <c r="P40" s="172">
        <f t="shared" si="123"/>
        <v>7.8314311130585554E-3</v>
      </c>
      <c r="Q40" s="172">
        <f t="shared" si="209"/>
        <v>0.10205980066445175</v>
      </c>
      <c r="R40" s="173">
        <v>8517</v>
      </c>
      <c r="S40" s="172">
        <f t="shared" si="125"/>
        <v>7.6418822161368706E-3</v>
      </c>
      <c r="T40" s="172">
        <f t="shared" si="210"/>
        <v>0.1568867155664222</v>
      </c>
      <c r="U40" s="173">
        <v>13154</v>
      </c>
      <c r="V40" s="172">
        <f t="shared" si="127"/>
        <v>9.223614809953146E-3</v>
      </c>
      <c r="W40" s="172">
        <f t="shared" si="211"/>
        <v>0.21034228928965781</v>
      </c>
      <c r="X40" s="173">
        <v>9575</v>
      </c>
      <c r="Y40" s="172">
        <f t="shared" si="129"/>
        <v>7.5548426344032148E-3</v>
      </c>
      <c r="Z40" s="172">
        <f t="shared" si="212"/>
        <v>0.18166111316796241</v>
      </c>
      <c r="AA40" s="173">
        <v>10757</v>
      </c>
      <c r="AB40" s="172">
        <f t="shared" si="131"/>
        <v>8.1499648074867242E-3</v>
      </c>
      <c r="AC40" s="172">
        <f t="shared" si="213"/>
        <v>0.29711805136862424</v>
      </c>
      <c r="AD40" s="173">
        <v>11437</v>
      </c>
      <c r="AE40" s="172">
        <f t="shared" si="133"/>
        <v>8.4314495944986575E-3</v>
      </c>
      <c r="AF40" s="172">
        <f t="shared" si="214"/>
        <v>0.34284372431607379</v>
      </c>
      <c r="AG40" s="173">
        <v>15792</v>
      </c>
      <c r="AH40" s="172">
        <f t="shared" si="135"/>
        <v>9.818721725787077E-3</v>
      </c>
      <c r="AI40" s="172">
        <f t="shared" si="215"/>
        <v>0.20054736201915757</v>
      </c>
      <c r="AJ40" s="173">
        <v>12586</v>
      </c>
      <c r="AK40" s="172">
        <f t="shared" si="137"/>
        <v>8.6322783837763095E-3</v>
      </c>
      <c r="AL40" s="172">
        <f t="shared" si="188"/>
        <v>0.31446475195822465</v>
      </c>
      <c r="AM40" s="173">
        <v>13915</v>
      </c>
      <c r="AN40" s="172">
        <f t="shared" si="138"/>
        <v>9.2401495954653867E-3</v>
      </c>
      <c r="AO40" s="172">
        <f t="shared" si="189"/>
        <v>0.29357627591335866</v>
      </c>
      <c r="AP40" s="173">
        <v>13694</v>
      </c>
      <c r="AQ40" s="172">
        <f t="shared" si="139"/>
        <v>9.541500720455072E-3</v>
      </c>
      <c r="AR40" s="172">
        <f t="shared" si="190"/>
        <v>0.19734196030427564</v>
      </c>
      <c r="AS40" s="173">
        <v>18172</v>
      </c>
      <c r="AT40" s="172">
        <f t="shared" si="140"/>
        <v>1.1173452290551571E-2</v>
      </c>
      <c r="AU40" s="10">
        <f t="shared" si="191"/>
        <v>0.15070921985815611</v>
      </c>
      <c r="AV40" s="173">
        <v>14954</v>
      </c>
      <c r="AW40" s="172">
        <f t="shared" si="141"/>
        <v>1.0297578960270929E-2</v>
      </c>
      <c r="AX40" s="172">
        <f t="shared" si="192"/>
        <v>0.188145558557127</v>
      </c>
      <c r="AY40" s="173">
        <v>16029</v>
      </c>
      <c r="AZ40" s="172">
        <f t="shared" si="142"/>
        <v>1.0104359392187703E-2</v>
      </c>
      <c r="BA40" s="172">
        <f t="shared" si="193"/>
        <v>0.15192238591448071</v>
      </c>
      <c r="BB40" s="173">
        <v>15658</v>
      </c>
      <c r="BC40" s="172">
        <f t="shared" si="143"/>
        <v>9.6073727290018965E-3</v>
      </c>
      <c r="BD40" s="172">
        <f t="shared" si="194"/>
        <v>0.14342047612092879</v>
      </c>
      <c r="BE40" s="173">
        <v>16842</v>
      </c>
      <c r="BF40" s="172">
        <f t="shared" si="144"/>
        <v>8.7664096914579822E-3</v>
      </c>
      <c r="BG40" s="172">
        <f t="shared" si="145"/>
        <v>-7.3189522342064661E-2</v>
      </c>
      <c r="BH40" s="173">
        <v>14639</v>
      </c>
      <c r="BI40" s="172">
        <f t="shared" si="195"/>
        <v>7.9900139834796265E-3</v>
      </c>
      <c r="BJ40" s="172">
        <f t="shared" si="196"/>
        <v>-2.1064598100842602E-2</v>
      </c>
      <c r="BK40" s="173">
        <v>15580</v>
      </c>
      <c r="BL40" s="172">
        <f t="shared" si="197"/>
        <v>8.32318311002842E-3</v>
      </c>
      <c r="BM40" s="172">
        <f t="shared" si="198"/>
        <v>-2.8011728741655695E-2</v>
      </c>
      <c r="BN40" s="173">
        <v>15178</v>
      </c>
      <c r="BO40" s="172">
        <f t="shared" si="146"/>
        <v>7.965104257956445E-3</v>
      </c>
      <c r="BP40" s="172">
        <f t="shared" si="147"/>
        <v>-3.0655256099118677E-2</v>
      </c>
      <c r="BQ40" s="173">
        <v>20809</v>
      </c>
      <c r="BR40" s="172">
        <f t="shared" si="148"/>
        <v>8.4726681229552753E-3</v>
      </c>
      <c r="BS40" s="172">
        <f t="shared" si="149"/>
        <v>0.23554209713810703</v>
      </c>
      <c r="BT40" s="173">
        <v>16591</v>
      </c>
      <c r="BU40" s="172">
        <f t="shared" si="150"/>
        <v>7.5001842158440093E-3</v>
      </c>
      <c r="BV40" s="172">
        <f t="shared" si="151"/>
        <v>0.13334244142359442</v>
      </c>
      <c r="BW40" s="174">
        <v>20441</v>
      </c>
      <c r="BX40" s="172">
        <f t="shared" si="152"/>
        <v>9.1708626694608619E-3</v>
      </c>
      <c r="BY40" s="172">
        <f t="shared" si="153"/>
        <v>0.31200256739409493</v>
      </c>
      <c r="BZ40" s="173">
        <v>19779</v>
      </c>
      <c r="CA40" s="172">
        <f t="shared" si="199"/>
        <v>7.4314342266033244E-3</v>
      </c>
      <c r="CB40" s="172">
        <f t="shared" si="154"/>
        <v>0.30313611806562135</v>
      </c>
      <c r="CC40" s="173">
        <v>24961</v>
      </c>
      <c r="CD40" s="172">
        <f t="shared" si="173"/>
        <v>8.3663370318927E-3</v>
      </c>
      <c r="CE40" s="172">
        <f t="shared" si="202"/>
        <v>0.19952904993031861</v>
      </c>
      <c r="CF40" s="173">
        <v>21723</v>
      </c>
      <c r="CG40" s="172">
        <f t="shared" si="174"/>
        <v>7.5967640575805547E-3</v>
      </c>
      <c r="CH40" s="172">
        <f t="shared" si="203"/>
        <v>0.30932433246941105</v>
      </c>
      <c r="CI40" s="173">
        <v>21938</v>
      </c>
      <c r="CJ40" s="172">
        <f t="shared" si="175"/>
        <v>7.5395337503939373E-3</v>
      </c>
      <c r="CK40" s="172">
        <f t="shared" si="204"/>
        <v>7.3235164620126136E-2</v>
      </c>
      <c r="CL40" s="173">
        <v>23502</v>
      </c>
      <c r="CM40" s="172">
        <f t="shared" si="176"/>
        <v>7.0742811561702798E-3</v>
      </c>
      <c r="CN40" s="172">
        <f t="shared" si="205"/>
        <v>0.18822994084635214</v>
      </c>
      <c r="CO40" s="173">
        <v>31671</v>
      </c>
      <c r="CP40" s="172">
        <f t="shared" si="177"/>
        <v>8.4007333632535354E-3</v>
      </c>
      <c r="CQ40" s="172">
        <f t="shared" si="178"/>
        <v>0.2688193581987901</v>
      </c>
      <c r="CR40" s="173">
        <v>24505</v>
      </c>
      <c r="CS40" s="172">
        <f t="shared" si="179"/>
        <v>7.0305006961644536E-3</v>
      </c>
      <c r="CT40" s="172">
        <f t="shared" si="155"/>
        <v>0.12806702573309403</v>
      </c>
      <c r="CU40" s="173">
        <v>24787</v>
      </c>
      <c r="CV40" s="172">
        <f t="shared" si="180"/>
        <v>7.0555176185841881E-3</v>
      </c>
      <c r="CW40" s="172">
        <f t="shared" si="156"/>
        <v>0.12986598596043386</v>
      </c>
      <c r="CX40" s="173">
        <v>25808</v>
      </c>
      <c r="CY40" s="172">
        <f t="shared" si="157"/>
        <v>6.4271973874371032E-3</v>
      </c>
      <c r="CZ40" s="172">
        <f t="shared" si="158"/>
        <v>9.8119308994979226E-2</v>
      </c>
      <c r="DA40" s="173">
        <v>34672</v>
      </c>
      <c r="DB40" s="172">
        <f t="shared" si="159"/>
        <v>7.6784001148039521E-3</v>
      </c>
      <c r="DC40" s="172">
        <f t="shared" si="160"/>
        <v>9.4755454516750381E-2</v>
      </c>
      <c r="DD40" s="173">
        <v>27182</v>
      </c>
      <c r="DE40" s="172">
        <f t="shared" si="161"/>
        <v>7.7985337654822356E-3</v>
      </c>
      <c r="DF40" s="172">
        <f t="shared" si="162"/>
        <v>0.10924301163027961</v>
      </c>
      <c r="DG40" s="173">
        <v>30047</v>
      </c>
      <c r="DH40" s="172">
        <f t="shared" si="116"/>
        <v>6.8211154692919274E-3</v>
      </c>
      <c r="DI40" s="172">
        <f t="shared" si="69"/>
        <v>0.2122080122644936</v>
      </c>
      <c r="DJ40" s="173">
        <v>30144</v>
      </c>
      <c r="DK40" s="172">
        <f t="shared" si="181"/>
        <v>6.6850781311853435E-3</v>
      </c>
      <c r="DL40" s="172">
        <f t="shared" si="163"/>
        <v>0.16800991940483567</v>
      </c>
      <c r="DM40" s="173">
        <v>41266</v>
      </c>
      <c r="DN40" s="172">
        <f t="shared" si="71"/>
        <v>7.7583947655994754E-3</v>
      </c>
      <c r="DO40" s="172">
        <f t="shared" si="164"/>
        <v>0.19018227964928469</v>
      </c>
      <c r="DP40" s="173">
        <v>33305</v>
      </c>
      <c r="DQ40" s="172">
        <f t="shared" si="208"/>
        <v>6.5613785888849595E-3</v>
      </c>
      <c r="DR40" s="172">
        <f t="shared" si="165"/>
        <v>0.22525936281362657</v>
      </c>
      <c r="DS40" s="173">
        <v>38457</v>
      </c>
      <c r="DT40" s="172">
        <f t="shared" si="72"/>
        <v>7.3507472600274522E-3</v>
      </c>
      <c r="DU40" s="172">
        <f t="shared" si="171"/>
        <v>0.27989483143075855</v>
      </c>
      <c r="DV40" s="173">
        <v>33048</v>
      </c>
      <c r="DW40" s="172">
        <f t="shared" si="182"/>
        <v>6.2440189353539606E-3</v>
      </c>
      <c r="DX40" s="172">
        <f t="shared" si="166"/>
        <v>9.633757961783429E-2</v>
      </c>
      <c r="DY40" s="173">
        <v>51152</v>
      </c>
      <c r="DZ40" s="172">
        <f t="shared" si="183"/>
        <v>8.7234739591034293E-3</v>
      </c>
      <c r="EA40" s="172">
        <f t="shared" si="167"/>
        <v>0.23956768283817187</v>
      </c>
      <c r="EB40" s="173">
        <v>43039</v>
      </c>
      <c r="EC40" s="172">
        <f t="shared" si="75"/>
        <v>7.7252046401126932E-3</v>
      </c>
      <c r="ED40" s="172">
        <f t="shared" si="168"/>
        <v>0.29226842816393939</v>
      </c>
      <c r="EE40" s="173">
        <v>41405</v>
      </c>
      <c r="EF40" s="172">
        <f t="shared" si="200"/>
        <v>7.1232950241534839E-3</v>
      </c>
      <c r="EG40" s="172">
        <f t="shared" si="201"/>
        <v>7.6657045531372647E-2</v>
      </c>
      <c r="EH40" s="173">
        <v>42963</v>
      </c>
      <c r="EI40" s="172">
        <f t="shared" si="186"/>
        <v>7.5714639185722656E-3</v>
      </c>
      <c r="EJ40" s="172">
        <f t="shared" si="187"/>
        <v>0.30001815541031229</v>
      </c>
      <c r="EK40" s="173">
        <v>55608</v>
      </c>
      <c r="EL40" s="172">
        <f t="shared" si="169"/>
        <v>8.5878269313807796E-3</v>
      </c>
      <c r="EM40" s="172">
        <f t="shared" si="206"/>
        <v>8.7112918360963354E-2</v>
      </c>
      <c r="EN40" s="173">
        <v>46605</v>
      </c>
      <c r="EO40" s="172">
        <f t="shared" si="172"/>
        <v>7.4545028204108625E-3</v>
      </c>
      <c r="EP40" s="172">
        <f t="shared" si="207"/>
        <v>8.2855084922976774E-2</v>
      </c>
    </row>
    <row r="41" spans="2:146" s="169" customFormat="1" ht="16.5" customHeight="1">
      <c r="B41" s="170" t="s">
        <v>294</v>
      </c>
      <c r="C41" s="171" t="s">
        <v>53</v>
      </c>
      <c r="D41" s="7">
        <v>18</v>
      </c>
      <c r="E41" s="172">
        <f t="shared" si="117"/>
        <v>2.6766356474335525E-5</v>
      </c>
      <c r="F41" s="7">
        <v>18</v>
      </c>
      <c r="G41" s="172">
        <f t="shared" si="118"/>
        <v>2.5609141894564317E-5</v>
      </c>
      <c r="H41" s="7">
        <v>18</v>
      </c>
      <c r="I41" s="172">
        <f t="shared" si="119"/>
        <v>2.0598571603495807E-5</v>
      </c>
      <c r="J41" s="7">
        <v>45208</v>
      </c>
      <c r="K41" s="172">
        <f t="shared" si="120"/>
        <v>4.2357985315998367E-2</v>
      </c>
      <c r="L41" s="9">
        <v>79</v>
      </c>
      <c r="M41" s="172">
        <f t="shared" si="121"/>
        <v>8.5566455350015547E-5</v>
      </c>
      <c r="N41" s="172">
        <f>(L41/D41)-1</f>
        <v>3.3888888888888893</v>
      </c>
      <c r="O41" s="9">
        <v>78</v>
      </c>
      <c r="P41" s="172">
        <f t="shared" si="123"/>
        <v>7.3658703342405318E-5</v>
      </c>
      <c r="Q41" s="172">
        <f t="shared" si="209"/>
        <v>3.333333333333333</v>
      </c>
      <c r="R41" s="173">
        <v>95</v>
      </c>
      <c r="S41" s="172">
        <f t="shared" si="125"/>
        <v>8.523879423893421E-5</v>
      </c>
      <c r="T41" s="172">
        <f t="shared" si="210"/>
        <v>4.2777777777777777</v>
      </c>
      <c r="U41" s="173">
        <v>53933</v>
      </c>
      <c r="V41" s="172">
        <f t="shared" si="127"/>
        <v>3.7817942644458188E-2</v>
      </c>
      <c r="W41" s="172">
        <f t="shared" si="211"/>
        <v>0.19299681472305785</v>
      </c>
      <c r="X41" s="173">
        <v>37817</v>
      </c>
      <c r="Y41" s="172">
        <f t="shared" si="129"/>
        <v>2.9838275081485784E-2</v>
      </c>
      <c r="Z41" s="172">
        <f t="shared" si="212"/>
        <v>477.69620253164555</v>
      </c>
      <c r="AA41" s="173">
        <v>138</v>
      </c>
      <c r="AB41" s="172">
        <f t="shared" si="131"/>
        <v>1.0455472189580441E-4</v>
      </c>
      <c r="AC41" s="172">
        <f t="shared" si="213"/>
        <v>0.76923076923076916</v>
      </c>
      <c r="AD41" s="173">
        <v>137</v>
      </c>
      <c r="AE41" s="172">
        <f t="shared" si="133"/>
        <v>1.0099751634574768E-4</v>
      </c>
      <c r="AF41" s="172">
        <f t="shared" si="214"/>
        <v>0.44210526315789478</v>
      </c>
      <c r="AG41" s="173">
        <v>117638</v>
      </c>
      <c r="AH41" s="172">
        <f t="shared" si="135"/>
        <v>7.3141767121209483E-2</v>
      </c>
      <c r="AI41" s="172">
        <f t="shared" si="215"/>
        <v>1.1811877700109394</v>
      </c>
      <c r="AJ41" s="173">
        <v>87756</v>
      </c>
      <c r="AK41" s="172">
        <f t="shared" si="137"/>
        <v>6.0188639905186227E-2</v>
      </c>
      <c r="AL41" s="172">
        <f t="shared" si="188"/>
        <v>1.3205436708358675</v>
      </c>
      <c r="AM41" s="173">
        <v>233</v>
      </c>
      <c r="AN41" s="172">
        <f t="shared" si="138"/>
        <v>1.5472187249324006E-4</v>
      </c>
      <c r="AO41" s="172">
        <f t="shared" si="189"/>
        <v>0.68840579710144922</v>
      </c>
      <c r="AP41" s="173">
        <v>226</v>
      </c>
      <c r="AQ41" s="172">
        <f t="shared" si="139"/>
        <v>1.5746890337540865E-4</v>
      </c>
      <c r="AR41" s="172">
        <f t="shared" si="190"/>
        <v>0.64963503649635035</v>
      </c>
      <c r="AS41" s="173">
        <v>43539</v>
      </c>
      <c r="AT41" s="172">
        <f t="shared" si="140"/>
        <v>2.6770907950601192E-2</v>
      </c>
      <c r="AU41" s="10">
        <f t="shared" si="191"/>
        <v>-0.62989000153011787</v>
      </c>
      <c r="AV41" s="173">
        <v>43539</v>
      </c>
      <c r="AW41" s="172">
        <f t="shared" si="141"/>
        <v>2.9981696559531631E-2</v>
      </c>
      <c r="AX41" s="172">
        <f t="shared" si="192"/>
        <v>-0.50386298372760829</v>
      </c>
      <c r="AY41" s="173">
        <v>260</v>
      </c>
      <c r="AZ41" s="172">
        <f t="shared" si="142"/>
        <v>1.6389877359590757E-4</v>
      </c>
      <c r="BA41" s="172">
        <f t="shared" si="193"/>
        <v>0.11587982832618016</v>
      </c>
      <c r="BB41" s="173">
        <v>260</v>
      </c>
      <c r="BC41" s="172">
        <f t="shared" si="143"/>
        <v>1.5952975536725591E-4</v>
      </c>
      <c r="BD41" s="172">
        <f t="shared" si="194"/>
        <v>0.15044247787610621</v>
      </c>
      <c r="BE41" s="173">
        <v>53656</v>
      </c>
      <c r="BF41" s="172">
        <f t="shared" si="144"/>
        <v>2.7928421707924801E-2</v>
      </c>
      <c r="BG41" s="172">
        <f t="shared" si="145"/>
        <v>0.2323663841613266</v>
      </c>
      <c r="BH41" s="173">
        <v>53656</v>
      </c>
      <c r="BI41" s="172">
        <f t="shared" si="195"/>
        <v>2.9285619939721487E-2</v>
      </c>
      <c r="BJ41" s="172">
        <f t="shared" si="196"/>
        <v>0.2323663841613266</v>
      </c>
      <c r="BK41" s="173">
        <v>369</v>
      </c>
      <c r="BL41" s="172">
        <f t="shared" si="197"/>
        <v>1.9712802102698891E-4</v>
      </c>
      <c r="BM41" s="172">
        <f t="shared" si="198"/>
        <v>0.4192307692307693</v>
      </c>
      <c r="BN41" s="173">
        <v>368</v>
      </c>
      <c r="BO41" s="172">
        <f t="shared" si="146"/>
        <v>1.9311888041428197E-4</v>
      </c>
      <c r="BP41" s="172">
        <f t="shared" si="147"/>
        <v>0.41538461538461546</v>
      </c>
      <c r="BQ41" s="173">
        <v>84429</v>
      </c>
      <c r="BR41" s="172">
        <f t="shared" si="148"/>
        <v>3.4376418710797774E-2</v>
      </c>
      <c r="BS41" s="172">
        <f t="shared" si="149"/>
        <v>0.57352393022215598</v>
      </c>
      <c r="BT41" s="173">
        <v>100503</v>
      </c>
      <c r="BU41" s="172">
        <f t="shared" si="150"/>
        <v>4.5433729988847593E-2</v>
      </c>
      <c r="BV41" s="172">
        <f t="shared" si="151"/>
        <v>0.87309900104368565</v>
      </c>
      <c r="BW41" s="174">
        <v>33068</v>
      </c>
      <c r="BX41" s="172">
        <f t="shared" si="152"/>
        <v>1.4835971173314992E-2</v>
      </c>
      <c r="BY41" s="172">
        <f t="shared" si="153"/>
        <v>88.615176151761517</v>
      </c>
      <c r="BZ41" s="173">
        <v>49829</v>
      </c>
      <c r="CA41" s="172">
        <f t="shared" si="199"/>
        <v>1.8721924064786746E-2</v>
      </c>
      <c r="CB41" s="172">
        <f t="shared" si="154"/>
        <v>134.40489130434781</v>
      </c>
      <c r="CC41" s="173">
        <v>88428</v>
      </c>
      <c r="CD41" s="172">
        <f t="shared" si="173"/>
        <v>2.9638974843003395E-2</v>
      </c>
      <c r="CE41" s="172">
        <f t="shared" si="202"/>
        <v>4.7365241800803037E-2</v>
      </c>
      <c r="CF41" s="173">
        <v>106050</v>
      </c>
      <c r="CG41" s="172">
        <f t="shared" si="174"/>
        <v>3.7086812516982821E-2</v>
      </c>
      <c r="CH41" s="172">
        <f t="shared" si="203"/>
        <v>5.5192382316945787E-2</v>
      </c>
      <c r="CI41" s="173">
        <v>36832</v>
      </c>
      <c r="CJ41" s="172">
        <f t="shared" si="175"/>
        <v>1.2658223497789656E-2</v>
      </c>
      <c r="CK41" s="172">
        <f t="shared" si="204"/>
        <v>0.113826055400992</v>
      </c>
      <c r="CL41" s="173">
        <v>54126</v>
      </c>
      <c r="CM41" s="172">
        <f t="shared" si="176"/>
        <v>1.6292338603475134E-2</v>
      </c>
      <c r="CN41" s="172">
        <f t="shared" si="205"/>
        <v>8.6234923438158528E-2</v>
      </c>
      <c r="CO41" s="173">
        <v>95968</v>
      </c>
      <c r="CP41" s="172">
        <f t="shared" si="177"/>
        <v>2.5455513858252513E-2</v>
      </c>
      <c r="CQ41" s="172">
        <f t="shared" si="178"/>
        <v>8.5267109965169396E-2</v>
      </c>
      <c r="CR41" s="173">
        <v>108007</v>
      </c>
      <c r="CS41" s="172">
        <f t="shared" si="179"/>
        <v>3.0987279685396212E-2</v>
      </c>
      <c r="CT41" s="172">
        <f t="shared" si="155"/>
        <v>1.8453559641678385E-2</v>
      </c>
      <c r="CU41" s="173">
        <v>25312</v>
      </c>
      <c r="CV41" s="172">
        <f t="shared" si="180"/>
        <v>7.2049567096301682E-3</v>
      </c>
      <c r="CW41" s="172">
        <f t="shared" si="156"/>
        <v>-0.31277150304083401</v>
      </c>
      <c r="CX41" s="173">
        <v>37975</v>
      </c>
      <c r="CY41" s="172">
        <f t="shared" si="157"/>
        <v>9.4572543702698391E-3</v>
      </c>
      <c r="CZ41" s="172">
        <f t="shared" si="158"/>
        <v>-0.29839633447880876</v>
      </c>
      <c r="DA41" s="173">
        <v>103093</v>
      </c>
      <c r="DB41" s="172">
        <f t="shared" si="159"/>
        <v>2.2830794388425352E-2</v>
      </c>
      <c r="DC41" s="172">
        <f t="shared" si="160"/>
        <v>7.4243497832610972E-2</v>
      </c>
      <c r="DD41" s="173">
        <v>118128</v>
      </c>
      <c r="DE41" s="172">
        <f t="shared" si="161"/>
        <v>3.3891001274699635E-2</v>
      </c>
      <c r="DF41" s="172">
        <f>(DD41/CR41)-1</f>
        <v>9.3706889368281754E-2</v>
      </c>
      <c r="DG41" s="173">
        <v>31256</v>
      </c>
      <c r="DH41" s="172">
        <f t="shared" si="116"/>
        <v>7.0955764338599021E-3</v>
      </c>
      <c r="DI41" s="172">
        <f t="shared" si="69"/>
        <v>0.2348293299620734</v>
      </c>
      <c r="DJ41" s="173">
        <v>47105</v>
      </c>
      <c r="DK41" s="172">
        <f t="shared" si="181"/>
        <v>1.0446543437151195E-2</v>
      </c>
      <c r="DL41" s="172">
        <f t="shared" si="163"/>
        <v>0.24042132982225151</v>
      </c>
      <c r="DM41" s="173">
        <v>124312</v>
      </c>
      <c r="DN41" s="172">
        <f t="shared" si="71"/>
        <v>2.3371821114263606E-2</v>
      </c>
      <c r="DO41" s="172">
        <f t="shared" si="164"/>
        <v>0.2058238677698776</v>
      </c>
      <c r="DP41" s="173">
        <v>144821</v>
      </c>
      <c r="DQ41" s="172">
        <f t="shared" si="208"/>
        <v>2.8531013620204437E-2</v>
      </c>
      <c r="DR41" s="172">
        <f t="shared" si="165"/>
        <v>0.22596674793444405</v>
      </c>
      <c r="DS41" s="173">
        <v>44434</v>
      </c>
      <c r="DT41" s="172">
        <f t="shared" si="72"/>
        <v>8.4932028954952232E-3</v>
      </c>
      <c r="DU41" s="172">
        <f t="shared" si="171"/>
        <v>0.42161504991041721</v>
      </c>
      <c r="DV41" s="173">
        <v>70238</v>
      </c>
      <c r="DW41" s="172">
        <f t="shared" si="182"/>
        <v>1.3270618554266264E-2</v>
      </c>
      <c r="DX41" s="172">
        <f t="shared" si="166"/>
        <v>0.49109436365566284</v>
      </c>
      <c r="DY41" s="173">
        <v>147858</v>
      </c>
      <c r="DZ41" s="172">
        <f t="shared" si="183"/>
        <v>2.5215737657278598E-2</v>
      </c>
      <c r="EA41" s="172">
        <f t="shared" si="167"/>
        <v>0.18941051547718635</v>
      </c>
      <c r="EB41" s="173">
        <v>182947</v>
      </c>
      <c r="EC41" s="172">
        <f t="shared" si="75"/>
        <v>3.2837728880659327E-2</v>
      </c>
      <c r="ED41" s="172">
        <f t="shared" si="168"/>
        <v>0.26326292457585576</v>
      </c>
      <c r="EE41" s="173">
        <v>71279</v>
      </c>
      <c r="EF41" s="172">
        <f t="shared" si="200"/>
        <v>1.2262802705630628E-2</v>
      </c>
      <c r="EG41" s="172">
        <f t="shared" si="201"/>
        <v>0.60415447630193087</v>
      </c>
      <c r="EH41" s="173">
        <v>110089</v>
      </c>
      <c r="EI41" s="172">
        <f t="shared" si="186"/>
        <v>1.9401226435111656E-2</v>
      </c>
      <c r="EJ41" s="172">
        <f t="shared" si="187"/>
        <v>0.56737093880805256</v>
      </c>
      <c r="EK41" s="173">
        <v>156679</v>
      </c>
      <c r="EL41" s="172">
        <f t="shared" si="169"/>
        <v>2.419673672460454E-2</v>
      </c>
      <c r="EM41" s="172">
        <f t="shared" si="206"/>
        <v>5.9658591351161139E-2</v>
      </c>
      <c r="EN41" s="173">
        <v>198022</v>
      </c>
      <c r="EO41" s="172">
        <f t="shared" si="172"/>
        <v>3.167375941429889E-2</v>
      </c>
      <c r="EP41" s="172">
        <f t="shared" si="207"/>
        <v>8.2400913925890995E-2</v>
      </c>
    </row>
    <row r="42" spans="2:146" s="169" customFormat="1" ht="16.5" customHeight="1">
      <c r="B42" s="170" t="s">
        <v>154</v>
      </c>
      <c r="C42" s="171" t="s">
        <v>54</v>
      </c>
      <c r="D42" s="7">
        <v>5683</v>
      </c>
      <c r="E42" s="172">
        <f t="shared" si="117"/>
        <v>8.4507335468693764E-3</v>
      </c>
      <c r="F42" s="7">
        <v>6030</v>
      </c>
      <c r="G42" s="172">
        <f t="shared" si="118"/>
        <v>8.579062534679046E-3</v>
      </c>
      <c r="H42" s="7">
        <v>6241</v>
      </c>
      <c r="I42" s="172">
        <f t="shared" si="119"/>
        <v>7.1419825209676291E-3</v>
      </c>
      <c r="J42" s="7">
        <v>6458</v>
      </c>
      <c r="K42" s="172">
        <f t="shared" si="120"/>
        <v>6.0508730572181348E-3</v>
      </c>
      <c r="L42" s="9">
        <v>6803</v>
      </c>
      <c r="M42" s="172">
        <f t="shared" si="121"/>
        <v>7.368463237293111E-3</v>
      </c>
      <c r="N42" s="172">
        <f>(L42/D42)-1</f>
        <v>0.19707900756642616</v>
      </c>
      <c r="O42" s="9">
        <v>7098</v>
      </c>
      <c r="P42" s="172">
        <f t="shared" si="123"/>
        <v>6.7029420041588841E-3</v>
      </c>
      <c r="Q42" s="172">
        <f t="shared" si="209"/>
        <v>0.17711442786069642</v>
      </c>
      <c r="R42" s="173">
        <v>7390</v>
      </c>
      <c r="S42" s="172">
        <f t="shared" si="125"/>
        <v>6.6306809413234089E-3</v>
      </c>
      <c r="T42" s="172">
        <f t="shared" si="210"/>
        <v>0.1841051113603589</v>
      </c>
      <c r="U42" s="173">
        <v>7658</v>
      </c>
      <c r="V42" s="172">
        <f t="shared" si="127"/>
        <v>5.3698070712042871E-3</v>
      </c>
      <c r="W42" s="172">
        <f t="shared" si="211"/>
        <v>0.18581604211830283</v>
      </c>
      <c r="X42" s="173">
        <v>8125</v>
      </c>
      <c r="Y42" s="172">
        <f t="shared" si="129"/>
        <v>6.4107672485144776E-3</v>
      </c>
      <c r="Z42" s="172">
        <f t="shared" si="212"/>
        <v>0.19432603263266213</v>
      </c>
      <c r="AA42" s="173">
        <v>7495</v>
      </c>
      <c r="AB42" s="172">
        <f t="shared" si="131"/>
        <v>5.6785336276018407E-3</v>
      </c>
      <c r="AC42" s="172">
        <f t="shared" si="213"/>
        <v>5.5931248238940467E-2</v>
      </c>
      <c r="AD42" s="173">
        <v>8819</v>
      </c>
      <c r="AE42" s="172">
        <f t="shared" si="133"/>
        <v>6.5014386617018157E-3</v>
      </c>
      <c r="AF42" s="172">
        <f t="shared" si="214"/>
        <v>0.19336941813261155</v>
      </c>
      <c r="AG42" s="173">
        <v>10258</v>
      </c>
      <c r="AH42" s="172">
        <f t="shared" si="135"/>
        <v>6.3779412020721783E-3</v>
      </c>
      <c r="AI42" s="172">
        <f t="shared" si="215"/>
        <v>0.33951423348132681</v>
      </c>
      <c r="AJ42" s="173">
        <v>12260</v>
      </c>
      <c r="AK42" s="172">
        <f t="shared" si="137"/>
        <v>8.408686873120734E-3</v>
      </c>
      <c r="AL42" s="172">
        <f t="shared" si="188"/>
        <v>0.50892307692307703</v>
      </c>
      <c r="AM42" s="173">
        <v>13163</v>
      </c>
      <c r="AN42" s="172">
        <f t="shared" si="138"/>
        <v>8.74078973231124E-3</v>
      </c>
      <c r="AO42" s="172">
        <f t="shared" si="189"/>
        <v>0.75623749166110743</v>
      </c>
      <c r="AP42" s="173">
        <v>13074</v>
      </c>
      <c r="AQ42" s="172">
        <f t="shared" si="139"/>
        <v>9.1095063837614721E-3</v>
      </c>
      <c r="AR42" s="172">
        <f t="shared" si="190"/>
        <v>0.48248100691688389</v>
      </c>
      <c r="AS42" s="173">
        <v>13415</v>
      </c>
      <c r="AT42" s="172">
        <f t="shared" si="140"/>
        <v>8.2485066298563347E-3</v>
      </c>
      <c r="AU42" s="10">
        <f t="shared" si="191"/>
        <v>0.30775979723142921</v>
      </c>
      <c r="AV42" s="173">
        <v>13716</v>
      </c>
      <c r="AW42" s="172">
        <f t="shared" si="141"/>
        <v>9.4450710859352721E-3</v>
      </c>
      <c r="AX42" s="172">
        <f t="shared" si="192"/>
        <v>0.11876019575856445</v>
      </c>
      <c r="AY42" s="173">
        <v>14730</v>
      </c>
      <c r="AZ42" s="172">
        <f t="shared" si="142"/>
        <v>9.2854959041066103E-3</v>
      </c>
      <c r="BA42" s="172">
        <f t="shared" si="193"/>
        <v>0.11904581022563243</v>
      </c>
      <c r="BB42" s="173">
        <v>15976</v>
      </c>
      <c r="BC42" s="172">
        <f t="shared" si="143"/>
        <v>9.8024898913356938E-3</v>
      </c>
      <c r="BD42" s="172">
        <f t="shared" si="194"/>
        <v>0.22196726327061334</v>
      </c>
      <c r="BE42" s="173">
        <v>16332</v>
      </c>
      <c r="BF42" s="172">
        <f t="shared" si="144"/>
        <v>8.5009501888666291E-3</v>
      </c>
      <c r="BG42" s="172">
        <f t="shared" si="145"/>
        <v>0.21744316064107339</v>
      </c>
      <c r="BH42" s="173">
        <v>16780</v>
      </c>
      <c r="BI42" s="172">
        <f t="shared" si="195"/>
        <v>9.1585787719644877E-3</v>
      </c>
      <c r="BJ42" s="172">
        <f t="shared" si="196"/>
        <v>0.22338874307378243</v>
      </c>
      <c r="BK42" s="173">
        <v>16974</v>
      </c>
      <c r="BL42" s="172">
        <f t="shared" si="197"/>
        <v>9.0678889672414897E-3</v>
      </c>
      <c r="BM42" s="172">
        <f t="shared" si="198"/>
        <v>0.15234215885947044</v>
      </c>
      <c r="BN42" s="173">
        <v>17720</v>
      </c>
      <c r="BO42" s="172">
        <f t="shared" si="146"/>
        <v>9.2990939156007511E-3</v>
      </c>
      <c r="BP42" s="172">
        <f t="shared" si="147"/>
        <v>0.10916374561842757</v>
      </c>
      <c r="BQ42" s="173">
        <v>17581</v>
      </c>
      <c r="BR42" s="172">
        <f t="shared" si="148"/>
        <v>7.1583439026227449E-3</v>
      </c>
      <c r="BS42" s="172">
        <f t="shared" si="149"/>
        <v>7.6475630663727756E-2</v>
      </c>
      <c r="BT42" s="173">
        <v>18784</v>
      </c>
      <c r="BU42" s="172">
        <f t="shared" si="150"/>
        <v>8.491559297837013E-3</v>
      </c>
      <c r="BV42" s="172">
        <f t="shared" si="151"/>
        <v>0.1194278903456496</v>
      </c>
      <c r="BW42" s="174">
        <v>19175</v>
      </c>
      <c r="BX42" s="172">
        <f t="shared" si="152"/>
        <v>8.6028712727807839E-3</v>
      </c>
      <c r="BY42" s="172">
        <f t="shared" si="153"/>
        <v>0.12966890538470599</v>
      </c>
      <c r="BZ42" s="173">
        <v>19196</v>
      </c>
      <c r="CA42" s="172">
        <f t="shared" si="199"/>
        <v>7.2123874520389009E-3</v>
      </c>
      <c r="CB42" s="172">
        <f t="shared" si="154"/>
        <v>8.3295711060948019E-2</v>
      </c>
      <c r="CC42" s="173">
        <v>19124</v>
      </c>
      <c r="CD42" s="172">
        <f t="shared" si="173"/>
        <v>6.4099126396344698E-3</v>
      </c>
      <c r="CE42" s="172">
        <f t="shared" si="202"/>
        <v>8.7765201069336163E-2</v>
      </c>
      <c r="CF42" s="173">
        <f>20446-22</f>
        <v>20424</v>
      </c>
      <c r="CG42" s="172">
        <f t="shared" si="174"/>
        <v>7.1424899466936082E-3</v>
      </c>
      <c r="CH42" s="172">
        <f t="shared" si="203"/>
        <v>8.7308347529812647E-2</v>
      </c>
      <c r="CI42" s="173">
        <v>20009</v>
      </c>
      <c r="CJ42" s="172">
        <f t="shared" si="175"/>
        <v>6.8765854139681047E-3</v>
      </c>
      <c r="CK42" s="172">
        <f t="shared" si="204"/>
        <v>4.3494132985658407E-2</v>
      </c>
      <c r="CL42" s="173">
        <v>18061</v>
      </c>
      <c r="CM42" s="172">
        <f t="shared" si="176"/>
        <v>5.4364986793290536E-3</v>
      </c>
      <c r="CN42" s="172">
        <f t="shared" si="205"/>
        <v>-5.9126901437799528E-2</v>
      </c>
      <c r="CO42" s="173">
        <v>18759</v>
      </c>
      <c r="CP42" s="172">
        <f t="shared" si="177"/>
        <v>4.9758251132352334E-3</v>
      </c>
      <c r="CQ42" s="172">
        <f t="shared" si="178"/>
        <v>-1.9085965279230233E-2</v>
      </c>
      <c r="CR42" s="173">
        <v>18613</v>
      </c>
      <c r="CS42" s="172">
        <f t="shared" si="179"/>
        <v>5.3400820019469082E-3</v>
      </c>
      <c r="CT42" s="172">
        <f t="shared" si="155"/>
        <v>-8.8670191931061515E-2</v>
      </c>
      <c r="CU42" s="173">
        <v>18288</v>
      </c>
      <c r="CV42" s="172">
        <f t="shared" si="180"/>
        <v>5.2056039943788133E-3</v>
      </c>
      <c r="CW42" s="172">
        <f t="shared" si="156"/>
        <v>-8.6011294917287207E-2</v>
      </c>
      <c r="CX42" s="173">
        <v>18321</v>
      </c>
      <c r="CY42" s="172">
        <f t="shared" si="157"/>
        <v>4.5626427206771217E-3</v>
      </c>
      <c r="CZ42" s="172">
        <f t="shared" si="158"/>
        <v>1.4395659155085561E-2</v>
      </c>
      <c r="DA42" s="173">
        <v>17493</v>
      </c>
      <c r="DB42" s="172">
        <f t="shared" si="159"/>
        <v>3.8739690011613272E-3</v>
      </c>
      <c r="DC42" s="172">
        <f t="shared" si="160"/>
        <v>-6.748760594914438E-2</v>
      </c>
      <c r="DD42" s="173">
        <v>18537</v>
      </c>
      <c r="DE42" s="172">
        <f t="shared" si="161"/>
        <v>5.3182775517159955E-3</v>
      </c>
      <c r="DF42" s="172">
        <f>(DD42/CR42)-1</f>
        <v>-4.0831676785042514E-3</v>
      </c>
      <c r="DG42" s="173">
        <v>19529</v>
      </c>
      <c r="DH42" s="172">
        <f t="shared" si="116"/>
        <v>4.4333731820082548E-3</v>
      </c>
      <c r="DI42" s="172">
        <f t="shared" si="69"/>
        <v>6.785870516185466E-2</v>
      </c>
      <c r="DJ42" s="173">
        <v>20428</v>
      </c>
      <c r="DK42" s="172">
        <f t="shared" si="181"/>
        <v>4.5303468704834858E-3</v>
      </c>
      <c r="DL42" s="172">
        <f t="shared" si="163"/>
        <v>0.11500463948474438</v>
      </c>
      <c r="DM42" s="173">
        <v>23998</v>
      </c>
      <c r="DN42" s="172">
        <f t="shared" si="71"/>
        <v>4.5118489212634177E-3</v>
      </c>
      <c r="DO42" s="172">
        <f t="shared" si="164"/>
        <v>0.3718630309266564</v>
      </c>
      <c r="DP42" s="173">
        <v>23925</v>
      </c>
      <c r="DQ42" s="172">
        <f t="shared" si="208"/>
        <v>4.7134359026894659E-3</v>
      </c>
      <c r="DR42" s="172">
        <f t="shared" si="165"/>
        <v>0.29066191940443442</v>
      </c>
      <c r="DS42" s="173">
        <v>23916</v>
      </c>
      <c r="DT42" s="172">
        <f t="shared" si="72"/>
        <v>4.5713516777392028E-3</v>
      </c>
      <c r="DU42" s="172">
        <f t="shared" si="171"/>
        <v>0.22464027856009006</v>
      </c>
      <c r="DV42" s="173">
        <v>26261</v>
      </c>
      <c r="DW42" s="172">
        <f t="shared" si="182"/>
        <v>4.9616975690308148E-3</v>
      </c>
      <c r="DX42" s="172">
        <f>(DV42/DJ42)-1</f>
        <v>0.2855394556491091</v>
      </c>
      <c r="DY42" s="173">
        <v>29866</v>
      </c>
      <c r="DZ42" s="172">
        <f t="shared" si="183"/>
        <v>5.0933545758246601E-3</v>
      </c>
      <c r="EA42" s="172">
        <f t="shared" si="167"/>
        <v>0.24452037669805815</v>
      </c>
      <c r="EB42" s="173">
        <v>32918</v>
      </c>
      <c r="EC42" s="172">
        <f t="shared" si="75"/>
        <v>5.9085547141715569E-3</v>
      </c>
      <c r="ED42" s="172">
        <f t="shared" si="168"/>
        <v>0.3758829676071056</v>
      </c>
      <c r="EE42" s="173">
        <v>35229</v>
      </c>
      <c r="EF42" s="172">
        <f t="shared" si="200"/>
        <v>6.0607791427581955E-3</v>
      </c>
      <c r="EG42" s="172">
        <f t="shared" si="201"/>
        <v>0.47303060712493727</v>
      </c>
      <c r="EH42" s="173">
        <v>32899</v>
      </c>
      <c r="EI42" s="172">
        <f t="shared" si="186"/>
        <v>5.797863078861089E-3</v>
      </c>
      <c r="EJ42" s="172">
        <f t="shared" si="187"/>
        <v>0.25277026769734579</v>
      </c>
      <c r="EK42" s="173">
        <v>33656</v>
      </c>
      <c r="EL42" s="172">
        <f t="shared" si="169"/>
        <v>5.1976676593754765E-3</v>
      </c>
      <c r="EM42" s="172">
        <f t="shared" si="206"/>
        <v>0.12690015402129506</v>
      </c>
      <c r="EN42" s="173">
        <v>33829</v>
      </c>
      <c r="EO42" s="172">
        <f t="shared" si="172"/>
        <v>5.410972554697544E-3</v>
      </c>
      <c r="EP42" s="172">
        <f t="shared" si="207"/>
        <v>2.7674828361382797E-2</v>
      </c>
    </row>
    <row r="43" spans="2:146" s="169" customFormat="1" ht="16.5" customHeight="1">
      <c r="B43" s="170" t="s">
        <v>363</v>
      </c>
      <c r="C43" s="171" t="s">
        <v>394</v>
      </c>
      <c r="D43" s="7">
        <v>0</v>
      </c>
      <c r="E43" s="172">
        <f t="shared" si="117"/>
        <v>0</v>
      </c>
      <c r="F43" s="7">
        <v>0</v>
      </c>
      <c r="G43" s="172">
        <f t="shared" si="118"/>
        <v>0</v>
      </c>
      <c r="H43" s="7">
        <v>0</v>
      </c>
      <c r="I43" s="172">
        <f t="shared" si="119"/>
        <v>0</v>
      </c>
      <c r="J43" s="7">
        <v>0</v>
      </c>
      <c r="K43" s="172">
        <f t="shared" si="120"/>
        <v>0</v>
      </c>
      <c r="L43" s="9">
        <v>0</v>
      </c>
      <c r="M43" s="172">
        <f t="shared" si="121"/>
        <v>0</v>
      </c>
      <c r="N43" s="172">
        <v>0</v>
      </c>
      <c r="O43" s="9">
        <v>0</v>
      </c>
      <c r="P43" s="172">
        <f t="shared" si="123"/>
        <v>0</v>
      </c>
      <c r="Q43" s="172">
        <v>0</v>
      </c>
      <c r="R43" s="173">
        <v>0</v>
      </c>
      <c r="S43" s="172">
        <f t="shared" si="125"/>
        <v>0</v>
      </c>
      <c r="T43" s="172">
        <v>0</v>
      </c>
      <c r="U43" s="173">
        <v>0</v>
      </c>
      <c r="V43" s="172">
        <f t="shared" si="127"/>
        <v>0</v>
      </c>
      <c r="W43" s="172">
        <v>0</v>
      </c>
      <c r="X43" s="173">
        <v>0</v>
      </c>
      <c r="Y43" s="172">
        <f t="shared" si="129"/>
        <v>0</v>
      </c>
      <c r="Z43" s="172">
        <v>0</v>
      </c>
      <c r="AA43" s="173">
        <v>0</v>
      </c>
      <c r="AB43" s="172">
        <f t="shared" si="131"/>
        <v>0</v>
      </c>
      <c r="AC43" s="172">
        <v>0</v>
      </c>
      <c r="AD43" s="173">
        <v>0</v>
      </c>
      <c r="AE43" s="172">
        <f t="shared" si="133"/>
        <v>0</v>
      </c>
      <c r="AF43" s="172">
        <v>0</v>
      </c>
      <c r="AG43" s="173">
        <v>0</v>
      </c>
      <c r="AH43" s="172">
        <f t="shared" si="135"/>
        <v>0</v>
      </c>
      <c r="AI43" s="172">
        <v>0</v>
      </c>
      <c r="AJ43" s="173">
        <v>0</v>
      </c>
      <c r="AK43" s="172">
        <f t="shared" si="137"/>
        <v>0</v>
      </c>
      <c r="AL43" s="172">
        <v>0</v>
      </c>
      <c r="AM43" s="173">
        <v>0</v>
      </c>
      <c r="AN43" s="172">
        <f t="shared" si="138"/>
        <v>0</v>
      </c>
      <c r="AO43" s="172">
        <v>0</v>
      </c>
      <c r="AP43" s="173">
        <v>0</v>
      </c>
      <c r="AQ43" s="172">
        <f t="shared" si="139"/>
        <v>0</v>
      </c>
      <c r="AR43" s="172">
        <v>0</v>
      </c>
      <c r="AS43" s="173">
        <v>0</v>
      </c>
      <c r="AT43" s="172">
        <f t="shared" si="140"/>
        <v>0</v>
      </c>
      <c r="AU43" s="10">
        <v>0</v>
      </c>
      <c r="AV43" s="173">
        <v>0</v>
      </c>
      <c r="AW43" s="172">
        <f t="shared" si="141"/>
        <v>0</v>
      </c>
      <c r="AX43" s="172">
        <v>0</v>
      </c>
      <c r="AY43" s="173">
        <v>0</v>
      </c>
      <c r="AZ43" s="172">
        <f t="shared" si="142"/>
        <v>0</v>
      </c>
      <c r="BA43" s="172">
        <v>0</v>
      </c>
      <c r="BB43" s="173">
        <v>0</v>
      </c>
      <c r="BC43" s="172">
        <f t="shared" si="143"/>
        <v>0</v>
      </c>
      <c r="BD43" s="172">
        <v>0</v>
      </c>
      <c r="BE43" s="173">
        <v>0</v>
      </c>
      <c r="BF43" s="172">
        <f t="shared" si="144"/>
        <v>0</v>
      </c>
      <c r="BG43" s="172">
        <v>0</v>
      </c>
      <c r="BH43" s="173">
        <v>0</v>
      </c>
      <c r="BI43" s="172">
        <f t="shared" si="195"/>
        <v>0</v>
      </c>
      <c r="BJ43" s="172">
        <v>0</v>
      </c>
      <c r="BK43" s="173">
        <v>0</v>
      </c>
      <c r="BL43" s="172">
        <f t="shared" si="197"/>
        <v>0</v>
      </c>
      <c r="BM43" s="172">
        <v>0</v>
      </c>
      <c r="BN43" s="173">
        <v>0</v>
      </c>
      <c r="BO43" s="172">
        <f t="shared" si="146"/>
        <v>0</v>
      </c>
      <c r="BP43" s="172">
        <v>0</v>
      </c>
      <c r="BQ43" s="173">
        <v>0</v>
      </c>
      <c r="BR43" s="172">
        <f t="shared" si="148"/>
        <v>0</v>
      </c>
      <c r="BS43" s="172">
        <v>0</v>
      </c>
      <c r="BT43" s="173">
        <v>0</v>
      </c>
      <c r="BU43" s="172">
        <f t="shared" si="150"/>
        <v>0</v>
      </c>
      <c r="BV43" s="172">
        <v>0</v>
      </c>
      <c r="BW43" s="174">
        <v>0</v>
      </c>
      <c r="BX43" s="172">
        <f t="shared" si="152"/>
        <v>0</v>
      </c>
      <c r="BY43" s="172">
        <v>0</v>
      </c>
      <c r="BZ43" s="173">
        <v>0</v>
      </c>
      <c r="CA43" s="172">
        <f t="shared" si="199"/>
        <v>0</v>
      </c>
      <c r="CB43" s="172">
        <v>0</v>
      </c>
      <c r="CC43" s="173">
        <v>18081</v>
      </c>
      <c r="CD43" s="172">
        <f>CC43/$CC$6</f>
        <v>6.0603236999179485E-3</v>
      </c>
      <c r="CE43" s="172">
        <v>0</v>
      </c>
      <c r="CF43" s="173">
        <v>20300</v>
      </c>
      <c r="CG43" s="172">
        <f>CF43/$CF$6</f>
        <v>7.0991258283333459E-3</v>
      </c>
      <c r="CH43" s="172">
        <v>0</v>
      </c>
      <c r="CI43" s="173">
        <v>36478</v>
      </c>
      <c r="CJ43" s="172">
        <f>CI43/$CI$6</f>
        <v>1.2536562683328929E-2</v>
      </c>
      <c r="CK43" s="172">
        <v>0</v>
      </c>
      <c r="CL43" s="173">
        <v>44297</v>
      </c>
      <c r="CM43" s="172">
        <f>CL43/$CL$6</f>
        <v>1.333373467683069E-2</v>
      </c>
      <c r="CN43" s="172">
        <v>0</v>
      </c>
      <c r="CO43" s="173">
        <v>57972</v>
      </c>
      <c r="CP43" s="172">
        <f>CO43/$CO$6</f>
        <v>1.537707412252641E-2</v>
      </c>
      <c r="CQ43" s="172">
        <f>(CO43/CC43)-1</f>
        <v>2.2062385929981749</v>
      </c>
      <c r="CR43" s="173">
        <v>50182</v>
      </c>
      <c r="CS43" s="172">
        <f>CR43/$CR$28</f>
        <v>1.4397248966942446E-2</v>
      </c>
      <c r="CT43" s="172">
        <f>(CR43/CF43)-1</f>
        <v>1.4720197044334977</v>
      </c>
      <c r="CU43" s="173">
        <v>59799</v>
      </c>
      <c r="CV43" s="172">
        <f>CU43/$CU$28</f>
        <v>1.7021539438968648E-2</v>
      </c>
      <c r="CW43" s="172">
        <f>(CU43/CI43)-1</f>
        <v>0.63931684851143156</v>
      </c>
      <c r="CX43" s="173">
        <v>90221</v>
      </c>
      <c r="CY43" s="172">
        <f t="shared" si="157"/>
        <v>2.2468543687692299E-2</v>
      </c>
      <c r="CZ43" s="172">
        <f>(CX43/CL43)-1</f>
        <v>1.0367293496173557</v>
      </c>
      <c r="DA43" s="173">
        <v>114251</v>
      </c>
      <c r="DB43" s="172">
        <f>DA43/$DA$28</f>
        <v>2.5301825435984839E-2</v>
      </c>
      <c r="DC43" s="172">
        <f>(DA43/CO43)-1</f>
        <v>0.97079624646381002</v>
      </c>
      <c r="DD43" s="173">
        <v>114435</v>
      </c>
      <c r="DE43" s="172">
        <f>DD43/$DD$28</f>
        <v>2.66085271453016E-2</v>
      </c>
      <c r="DF43" s="172">
        <f>(DD43/CR43)-1</f>
        <v>1.2803993463791796</v>
      </c>
      <c r="DG43" s="173">
        <v>132408</v>
      </c>
      <c r="DH43" s="172">
        <f t="shared" si="116"/>
        <v>3.0058583454521431E-2</v>
      </c>
      <c r="DI43" s="172">
        <f t="shared" si="69"/>
        <v>1.2142176290573419</v>
      </c>
      <c r="DJ43" s="173">
        <v>156091</v>
      </c>
      <c r="DK43" s="172">
        <f t="shared" si="181"/>
        <v>3.461652503233982E-2</v>
      </c>
      <c r="DL43" s="172">
        <f t="shared" si="163"/>
        <v>0.73009609736092473</v>
      </c>
      <c r="DM43" s="173">
        <v>196988</v>
      </c>
      <c r="DN43" s="172">
        <f t="shared" si="71"/>
        <v>3.7035590270099096E-2</v>
      </c>
      <c r="DO43" s="172">
        <f t="shared" si="164"/>
        <v>0.7241687162475603</v>
      </c>
      <c r="DP43" s="173">
        <v>176293</v>
      </c>
      <c r="DQ43" s="172">
        <f t="shared" si="208"/>
        <v>3.473127505090215E-2</v>
      </c>
      <c r="DR43" s="172">
        <f t="shared" si="165"/>
        <v>0.54055140472757457</v>
      </c>
      <c r="DS43" s="173">
        <v>194803</v>
      </c>
      <c r="DT43" s="172">
        <f t="shared" si="72"/>
        <v>3.7235031814627444E-2</v>
      </c>
      <c r="DU43" s="172">
        <f t="shared" si="171"/>
        <v>0.47123285602078435</v>
      </c>
      <c r="DV43" s="173">
        <v>199962</v>
      </c>
      <c r="DW43" s="172">
        <f t="shared" si="182"/>
        <v>3.7780395617019145E-2</v>
      </c>
      <c r="DX43" s="172">
        <f>(DV43/DJ43)-1</f>
        <v>0.28106040707023472</v>
      </c>
      <c r="DY43" s="173">
        <v>241086</v>
      </c>
      <c r="DZ43" s="172">
        <f t="shared" si="183"/>
        <v>4.1114862427752766E-2</v>
      </c>
      <c r="EA43" s="172">
        <f t="shared" si="167"/>
        <v>0.22386135196052548</v>
      </c>
      <c r="EB43" s="173">
        <v>214834</v>
      </c>
      <c r="EC43" s="172">
        <f t="shared" si="75"/>
        <v>3.8561226182159673E-2</v>
      </c>
      <c r="ED43" s="172">
        <f t="shared" si="168"/>
        <v>0.21861900359061326</v>
      </c>
      <c r="EE43" s="173">
        <v>230697</v>
      </c>
      <c r="EF43" s="172">
        <f t="shared" si="200"/>
        <v>3.9688993894146513E-2</v>
      </c>
      <c r="EG43" s="172">
        <f t="shared" si="201"/>
        <v>0.18425794263948703</v>
      </c>
      <c r="EH43" s="173">
        <v>243811</v>
      </c>
      <c r="EI43" s="172">
        <f t="shared" si="186"/>
        <v>4.2967348403301041E-2</v>
      </c>
      <c r="EJ43" s="172">
        <f t="shared" si="187"/>
        <v>0.21928666446624856</v>
      </c>
      <c r="EK43" s="173">
        <v>291891</v>
      </c>
      <c r="EL43" s="172">
        <f t="shared" si="169"/>
        <v>4.5078215199749444E-2</v>
      </c>
      <c r="EM43" s="172">
        <f t="shared" si="206"/>
        <v>0.21073392897140431</v>
      </c>
      <c r="EN43" s="173">
        <v>313797</v>
      </c>
      <c r="EO43" s="172">
        <f t="shared" si="172"/>
        <v>5.019205281700391E-2</v>
      </c>
      <c r="EP43" s="172">
        <f t="shared" si="207"/>
        <v>0.46064868689313609</v>
      </c>
    </row>
    <row r="44" spans="2:146" s="169" customFormat="1" ht="16.5" customHeight="1">
      <c r="B44" s="170" t="s">
        <v>382</v>
      </c>
      <c r="C44" s="171" t="s">
        <v>393</v>
      </c>
      <c r="D44" s="7">
        <v>0</v>
      </c>
      <c r="E44" s="172">
        <f>D44/$D$6</f>
        <v>0</v>
      </c>
      <c r="F44" s="7">
        <v>0</v>
      </c>
      <c r="G44" s="172">
        <f>F44/$F$6</f>
        <v>0</v>
      </c>
      <c r="H44" s="7">
        <v>0</v>
      </c>
      <c r="I44" s="172">
        <f>H44/$H$6</f>
        <v>0</v>
      </c>
      <c r="J44" s="7">
        <v>0</v>
      </c>
      <c r="K44" s="172">
        <f>J44/$J$6</f>
        <v>0</v>
      </c>
      <c r="L44" s="9">
        <v>0</v>
      </c>
      <c r="M44" s="172">
        <f>L44/$L$6</f>
        <v>0</v>
      </c>
      <c r="N44" s="172" t="e">
        <f>(L44/D44)-1</f>
        <v>#DIV/0!</v>
      </c>
      <c r="O44" s="9">
        <v>0</v>
      </c>
      <c r="P44" s="172">
        <f>O44/$O$6</f>
        <v>0</v>
      </c>
      <c r="Q44" s="172" t="e">
        <f>(O44/F44)-1</f>
        <v>#DIV/0!</v>
      </c>
      <c r="R44" s="173">
        <v>0</v>
      </c>
      <c r="S44" s="172">
        <f>R44/$R$6</f>
        <v>0</v>
      </c>
      <c r="T44" s="172" t="e">
        <f>(R44/H44)-1</f>
        <v>#DIV/0!</v>
      </c>
      <c r="U44" s="173">
        <v>0</v>
      </c>
      <c r="V44" s="172">
        <f>U44/$U$6</f>
        <v>0</v>
      </c>
      <c r="W44" s="172" t="e">
        <f>(U44/J44)-1</f>
        <v>#DIV/0!</v>
      </c>
      <c r="X44" s="173">
        <v>0</v>
      </c>
      <c r="Y44" s="172">
        <f>X44/$X$6</f>
        <v>0</v>
      </c>
      <c r="Z44" s="172" t="e">
        <f>(X44/L44)-1</f>
        <v>#DIV/0!</v>
      </c>
      <c r="AA44" s="173">
        <v>0</v>
      </c>
      <c r="AB44" s="172">
        <f>AA44/$AA$6</f>
        <v>0</v>
      </c>
      <c r="AC44" s="172" t="e">
        <f>(AA44/O44)-1</f>
        <v>#DIV/0!</v>
      </c>
      <c r="AD44" s="173">
        <v>0</v>
      </c>
      <c r="AE44" s="172">
        <f>AD44/$AD$6</f>
        <v>0</v>
      </c>
      <c r="AF44" s="172" t="e">
        <f>(AD44/R44)-1</f>
        <v>#DIV/0!</v>
      </c>
      <c r="AG44" s="173">
        <v>0</v>
      </c>
      <c r="AH44" s="172">
        <f>AG44/$AG$6</f>
        <v>0</v>
      </c>
      <c r="AI44" s="172" t="e">
        <f>(AG44/U44)-1</f>
        <v>#DIV/0!</v>
      </c>
      <c r="AJ44" s="173">
        <v>0</v>
      </c>
      <c r="AK44" s="172">
        <f>AJ44/$AJ$6</f>
        <v>0</v>
      </c>
      <c r="AL44" s="172" t="e">
        <f>(AJ44/X44)-1</f>
        <v>#DIV/0!</v>
      </c>
      <c r="AM44" s="173">
        <v>0</v>
      </c>
      <c r="AN44" s="172">
        <f>AM44/$AM$6</f>
        <v>0</v>
      </c>
      <c r="AO44" s="172" t="e">
        <f>(AM44/AA44)-1</f>
        <v>#DIV/0!</v>
      </c>
      <c r="AP44" s="173">
        <v>0</v>
      </c>
      <c r="AQ44" s="172">
        <f>AP44/$AP$6</f>
        <v>0</v>
      </c>
      <c r="AR44" s="172" t="e">
        <f>(AP44/AD44)-1</f>
        <v>#DIV/0!</v>
      </c>
      <c r="AS44" s="173">
        <v>0</v>
      </c>
      <c r="AT44" s="172">
        <f>AS44/$AS$6</f>
        <v>0</v>
      </c>
      <c r="AU44" s="10" t="e">
        <f>(AS44/AG44)-1</f>
        <v>#DIV/0!</v>
      </c>
      <c r="AV44" s="173">
        <v>0</v>
      </c>
      <c r="AW44" s="172">
        <f>AV44/$AV$6</f>
        <v>0</v>
      </c>
      <c r="AX44" s="172" t="e">
        <f>(AV44/AJ44)-1</f>
        <v>#DIV/0!</v>
      </c>
      <c r="AY44" s="173">
        <v>0</v>
      </c>
      <c r="AZ44" s="172">
        <f>AY44/$AY$6</f>
        <v>0</v>
      </c>
      <c r="BA44" s="172" t="e">
        <f>(AY44/AM44)-1</f>
        <v>#DIV/0!</v>
      </c>
      <c r="BB44" s="173">
        <v>0</v>
      </c>
      <c r="BC44" s="172">
        <f>BB44/$BB$6</f>
        <v>0</v>
      </c>
      <c r="BD44" s="172" t="e">
        <f>(BB44/AP44)-1</f>
        <v>#DIV/0!</v>
      </c>
      <c r="BE44" s="173">
        <v>0</v>
      </c>
      <c r="BF44" s="172">
        <f>BE44/$BE$6</f>
        <v>0</v>
      </c>
      <c r="BG44" s="172" t="e">
        <f>(BE44/AS44)-1</f>
        <v>#DIV/0!</v>
      </c>
      <c r="BH44" s="173">
        <v>0</v>
      </c>
      <c r="BI44" s="172">
        <f>BH44/$BH$6</f>
        <v>0</v>
      </c>
      <c r="BJ44" s="172" t="e">
        <f>(BH44/AV44)-1</f>
        <v>#DIV/0!</v>
      </c>
      <c r="BK44" s="173">
        <v>0</v>
      </c>
      <c r="BL44" s="172">
        <f>BK44/$BK$6</f>
        <v>0</v>
      </c>
      <c r="BM44" s="172" t="e">
        <f>(BK44/AY44)-1</f>
        <v>#DIV/0!</v>
      </c>
      <c r="BN44" s="173">
        <v>0</v>
      </c>
      <c r="BO44" s="172">
        <f>BN44/$BN$6</f>
        <v>0</v>
      </c>
      <c r="BP44" s="172" t="e">
        <f>(BN44/BB44)-1</f>
        <v>#DIV/0!</v>
      </c>
      <c r="BQ44" s="173">
        <v>0</v>
      </c>
      <c r="BR44" s="172">
        <f>BQ44/$BQ$6</f>
        <v>0</v>
      </c>
      <c r="BS44" s="172" t="e">
        <f>(BQ44/BE44)-1</f>
        <v>#DIV/0!</v>
      </c>
      <c r="BT44" s="173">
        <v>0</v>
      </c>
      <c r="BU44" s="172">
        <f>BT44/$BT$6</f>
        <v>0</v>
      </c>
      <c r="BV44" s="172" t="e">
        <f>(BT44/BH44)-1</f>
        <v>#DIV/0!</v>
      </c>
      <c r="BW44" s="174">
        <v>0</v>
      </c>
      <c r="BX44" s="172">
        <f>BW44/$BW$6</f>
        <v>0</v>
      </c>
      <c r="BY44" s="172" t="e">
        <f>(BW44/BK44)-1</f>
        <v>#DIV/0!</v>
      </c>
      <c r="BZ44" s="173">
        <v>0</v>
      </c>
      <c r="CA44" s="172">
        <f>BZ44/$BZ$6</f>
        <v>0</v>
      </c>
      <c r="CB44" s="172" t="e">
        <f>(BZ44/BN44)-1</f>
        <v>#DIV/0!</v>
      </c>
      <c r="CC44" s="173">
        <v>0</v>
      </c>
      <c r="CD44" s="172">
        <f>CC44/$CC$6</f>
        <v>0</v>
      </c>
      <c r="CE44" s="172" t="e">
        <f>(CC44/BQ44)-1</f>
        <v>#DIV/0!</v>
      </c>
      <c r="CF44" s="173">
        <v>0</v>
      </c>
      <c r="CG44" s="172">
        <f>CF44/$CF$6</f>
        <v>0</v>
      </c>
      <c r="CH44" s="172" t="e">
        <f>(CF44/BT44)-1</f>
        <v>#DIV/0!</v>
      </c>
      <c r="CI44" s="173">
        <v>0</v>
      </c>
      <c r="CJ44" s="172">
        <f>CI44/$CI$6</f>
        <v>0</v>
      </c>
      <c r="CK44" s="172" t="e">
        <f>(CI44/BW44)-1</f>
        <v>#DIV/0!</v>
      </c>
      <c r="CL44" s="173">
        <v>541</v>
      </c>
      <c r="CM44" s="172"/>
      <c r="CN44" s="172" t="e">
        <f>(CL44/BZ44)-1</f>
        <v>#DIV/0!</v>
      </c>
      <c r="CO44" s="173">
        <v>1073</v>
      </c>
      <c r="CP44" s="172">
        <f>CO44/$CO$6</f>
        <v>2.8461327077676876E-4</v>
      </c>
      <c r="CQ44" s="172" t="e">
        <f>(CO44/CC44)-1</f>
        <v>#DIV/0!</v>
      </c>
      <c r="CR44" s="173">
        <v>3983.9760000000001</v>
      </c>
      <c r="CS44" s="172">
        <f>CR44/$CR$28</f>
        <v>1.1430053475414191E-3</v>
      </c>
      <c r="CT44" s="172" t="e">
        <f>(CR44/CF44)-1</f>
        <v>#DIV/0!</v>
      </c>
      <c r="CU44" s="173">
        <v>0</v>
      </c>
      <c r="CV44" s="172">
        <f>CU44/$CU$28</f>
        <v>0</v>
      </c>
      <c r="CW44" s="172"/>
      <c r="CX44" s="173">
        <v>4446.0360000000001</v>
      </c>
      <c r="CY44" s="172">
        <f>CX44/$CX$28</f>
        <v>1.107236165671548E-3</v>
      </c>
      <c r="CZ44" s="172">
        <f>(CX44/CL44)-1</f>
        <v>7.2181811460258789</v>
      </c>
      <c r="DA44" s="173">
        <v>1092.0329999999999</v>
      </c>
      <c r="DB44" s="172">
        <f>DA44/$DA$28</f>
        <v>2.4183970675385622E-4</v>
      </c>
      <c r="DC44" s="172">
        <f>(DA44/CO44)-1</f>
        <v>1.7738117427772426E-2</v>
      </c>
      <c r="DD44" s="173">
        <f>15709.66534+65</f>
        <v>15774.66534</v>
      </c>
      <c r="DE44" s="172">
        <f>DD44/$CR$28</f>
        <v>4.5257619120437163E-3</v>
      </c>
      <c r="DF44" s="172">
        <f>(DD44/CR44)-1</f>
        <v>2.9595282049891867</v>
      </c>
      <c r="DG44" s="173">
        <v>22200</v>
      </c>
      <c r="DH44" s="172">
        <f>DG44/$DG$6</f>
        <v>5.0397298704789421E-3</v>
      </c>
      <c r="DI44" s="172" t="s">
        <v>118</v>
      </c>
      <c r="DJ44" s="173">
        <v>798.33362</v>
      </c>
      <c r="DK44" s="172">
        <f>DJ44/$DJ$6</f>
        <v>1.7704759237168361E-4</v>
      </c>
      <c r="DL44" s="172">
        <f>(DJ44/CX44)-1</f>
        <v>-0.82043923620951342</v>
      </c>
      <c r="DM44" s="173">
        <v>822</v>
      </c>
      <c r="DN44" s="172">
        <f>DM44/$DM$6</f>
        <v>1.5454370419528833E-4</v>
      </c>
      <c r="DO44" s="172">
        <f>(DM44/DA44)-1</f>
        <v>-0.2472754944218718</v>
      </c>
      <c r="DP44" s="173">
        <v>718</v>
      </c>
      <c r="DQ44" s="172">
        <f>DP44/$DP$6</f>
        <v>1.4145232928447385E-4</v>
      </c>
      <c r="DR44" s="172">
        <f>(DP44/DD44)-1</f>
        <v>-0.95448397892921633</v>
      </c>
      <c r="DS44" s="173">
        <v>10269</v>
      </c>
      <c r="DT44" s="172">
        <f>DS44/DS$6</f>
        <v>1.9628370287131575E-3</v>
      </c>
      <c r="DU44" s="172">
        <f>(DS44/DG44)-1</f>
        <v>-0.53743243243243244</v>
      </c>
      <c r="DV44" s="173">
        <v>66797</v>
      </c>
      <c r="DW44" s="172">
        <f>DV44/DV$6</f>
        <v>1.2620483321981317E-2</v>
      </c>
      <c r="DX44" s="172" t="s">
        <v>118</v>
      </c>
      <c r="DY44" s="173">
        <v>2601</v>
      </c>
      <c r="DZ44" s="172">
        <f>DY44/DY$6</f>
        <v>4.4357514403401663E-4</v>
      </c>
      <c r="EA44" s="172" t="s">
        <v>118</v>
      </c>
      <c r="EB44" s="173">
        <v>39037</v>
      </c>
      <c r="EC44" s="172">
        <f>EB44/EB$6</f>
        <v>7.0068731507720713E-3</v>
      </c>
      <c r="ED44" s="172">
        <f>(EB44/DP44)-1</f>
        <v>53.369080779944291</v>
      </c>
      <c r="EE44" s="173">
        <v>94910</v>
      </c>
      <c r="EF44" s="172">
        <f t="shared" si="200"/>
        <v>1.6328267859978436E-2</v>
      </c>
      <c r="EG44" s="172">
        <f t="shared" si="201"/>
        <v>8.242379978576297</v>
      </c>
      <c r="EH44" s="173">
        <v>75603</v>
      </c>
      <c r="EI44" s="172">
        <f t="shared" si="186"/>
        <v>1.3323682858176082E-2</v>
      </c>
      <c r="EJ44" s="172">
        <f t="shared" si="187"/>
        <v>0.13183226791622382</v>
      </c>
      <c r="EK44" s="173">
        <v>57530</v>
      </c>
      <c r="EL44" s="172">
        <f t="shared" si="169"/>
        <v>8.8846511897988818E-3</v>
      </c>
      <c r="EM44" s="172">
        <f t="shared" si="206"/>
        <v>21.118415993848519</v>
      </c>
      <c r="EN44" s="173">
        <v>33338</v>
      </c>
      <c r="EO44" s="172">
        <f t="shared" si="172"/>
        <v>5.3324367562891817E-3</v>
      </c>
      <c r="EP44" s="172">
        <f t="shared" si="207"/>
        <v>-0.14598970207751616</v>
      </c>
    </row>
    <row r="45" spans="2:146" s="169" customFormat="1" ht="16.5" customHeight="1">
      <c r="B45" s="170" t="s">
        <v>50</v>
      </c>
      <c r="C45" s="171" t="s">
        <v>51</v>
      </c>
      <c r="D45" s="7">
        <v>26532</v>
      </c>
      <c r="E45" s="172">
        <f t="shared" si="117"/>
        <v>3.9453609443170563E-2</v>
      </c>
      <c r="F45" s="7">
        <v>20518</v>
      </c>
      <c r="G45" s="172">
        <f t="shared" si="118"/>
        <v>2.9191576299592816E-2</v>
      </c>
      <c r="H45" s="7">
        <v>14562</v>
      </c>
      <c r="I45" s="172">
        <f t="shared" si="119"/>
        <v>1.6664244427228109E-2</v>
      </c>
      <c r="J45" s="7">
        <v>22644</v>
      </c>
      <c r="K45" s="172">
        <f t="shared" si="120"/>
        <v>2.1216470967427601E-2</v>
      </c>
      <c r="L45" s="9">
        <v>25689</v>
      </c>
      <c r="M45" s="172">
        <f t="shared" si="121"/>
        <v>2.7824261664386701E-2</v>
      </c>
      <c r="N45" s="172">
        <f>(L45/D45)-1</f>
        <v>-3.1772953414744509E-2</v>
      </c>
      <c r="O45" s="9">
        <v>45093</v>
      </c>
      <c r="P45" s="172">
        <f t="shared" si="123"/>
        <v>4.2583229613065168E-2</v>
      </c>
      <c r="Q45" s="172">
        <f t="shared" si="209"/>
        <v>1.1977288234720733</v>
      </c>
      <c r="R45" s="173">
        <v>47644</v>
      </c>
      <c r="S45" s="172">
        <f t="shared" si="125"/>
        <v>4.2748601186524016E-2</v>
      </c>
      <c r="T45" s="172">
        <f t="shared" si="210"/>
        <v>2.2718033237192694</v>
      </c>
      <c r="U45" s="173">
        <v>69386</v>
      </c>
      <c r="V45" s="172">
        <f t="shared" si="127"/>
        <v>4.8653621499422914E-2</v>
      </c>
      <c r="W45" s="172">
        <f t="shared" si="211"/>
        <v>2.0642112700936228</v>
      </c>
      <c r="X45" s="173">
        <v>67915</v>
      </c>
      <c r="Y45" s="172">
        <f t="shared" si="129"/>
        <v>5.3586124022505933E-2</v>
      </c>
      <c r="Z45" s="172">
        <f t="shared" si="212"/>
        <v>1.6437385651446146</v>
      </c>
      <c r="AA45" s="173">
        <v>68627</v>
      </c>
      <c r="AB45" s="172">
        <f t="shared" si="131"/>
        <v>5.1994760141618614E-2</v>
      </c>
      <c r="AC45" s="172">
        <f t="shared" si="213"/>
        <v>0.5218991861264497</v>
      </c>
      <c r="AD45" s="173">
        <v>57421</v>
      </c>
      <c r="AE45" s="172">
        <f t="shared" si="133"/>
        <v>4.2331229095541441E-2</v>
      </c>
      <c r="AF45" s="172">
        <f t="shared" si="214"/>
        <v>0.2052094702375955</v>
      </c>
      <c r="AG45" s="173">
        <v>62323</v>
      </c>
      <c r="AH45" s="172">
        <f t="shared" si="135"/>
        <v>3.8749505706448077E-2</v>
      </c>
      <c r="AI45" s="172">
        <f t="shared" si="215"/>
        <v>-0.10179286887844807</v>
      </c>
      <c r="AJ45" s="173">
        <v>68740</v>
      </c>
      <c r="AK45" s="172">
        <f t="shared" si="137"/>
        <v>4.7146259025964053E-2</v>
      </c>
      <c r="AL45" s="172">
        <f t="shared" si="188"/>
        <v>1.2147537362880101E-2</v>
      </c>
      <c r="AM45" s="173">
        <v>57392</v>
      </c>
      <c r="AN45" s="172">
        <f t="shared" si="138"/>
        <v>3.8110719768807005E-2</v>
      </c>
      <c r="AO45" s="172">
        <f t="shared" si="189"/>
        <v>-0.16371107581564104</v>
      </c>
      <c r="AP45" s="173">
        <v>29957</v>
      </c>
      <c r="AQ45" s="172">
        <f t="shared" si="139"/>
        <v>2.0872990877951844E-2</v>
      </c>
      <c r="AR45" s="172">
        <f t="shared" si="190"/>
        <v>-0.47829191410807892</v>
      </c>
      <c r="AS45" s="173">
        <v>44968</v>
      </c>
      <c r="AT45" s="172">
        <f t="shared" si="140"/>
        <v>2.7649559905432702E-2</v>
      </c>
      <c r="AU45" s="10">
        <f t="shared" si="191"/>
        <v>-0.27846862314073451</v>
      </c>
      <c r="AV45" s="173">
        <v>37742</v>
      </c>
      <c r="AW45" s="172">
        <f t="shared" si="141"/>
        <v>2.5989783677848429E-2</v>
      </c>
      <c r="AX45" s="172">
        <f t="shared" si="192"/>
        <v>-0.45094559208612162</v>
      </c>
      <c r="AY45" s="173">
        <v>43409</v>
      </c>
      <c r="AZ45" s="172">
        <f t="shared" si="142"/>
        <v>2.7364161011633661E-2</v>
      </c>
      <c r="BA45" s="172">
        <f t="shared" si="193"/>
        <v>-0.24364022860328971</v>
      </c>
      <c r="BB45" s="173">
        <v>39312</v>
      </c>
      <c r="BC45" s="172">
        <f t="shared" si="143"/>
        <v>2.4120899011529091E-2</v>
      </c>
      <c r="BD45" s="172">
        <f t="shared" si="194"/>
        <v>0.31228093600827855</v>
      </c>
      <c r="BE45" s="173">
        <v>47461</v>
      </c>
      <c r="BF45" s="172">
        <f t="shared" si="144"/>
        <v>2.4703869514682772E-2</v>
      </c>
      <c r="BG45" s="172">
        <f t="shared" si="145"/>
        <v>5.5439423590108561E-2</v>
      </c>
      <c r="BH45" s="173">
        <v>50559</v>
      </c>
      <c r="BI45" s="172">
        <f t="shared" si="195"/>
        <v>2.7595267230736145E-2</v>
      </c>
      <c r="BJ45" s="172">
        <f t="shared" si="196"/>
        <v>0.33959514599120344</v>
      </c>
      <c r="BK45" s="173">
        <v>47646</v>
      </c>
      <c r="BL45" s="172">
        <f t="shared" si="197"/>
        <v>2.5453554715045835E-2</v>
      </c>
      <c r="BM45" s="172">
        <f t="shared" si="198"/>
        <v>9.7606487134004549E-2</v>
      </c>
      <c r="BN45" s="173">
        <v>49358</v>
      </c>
      <c r="BO45" s="172">
        <f t="shared" si="146"/>
        <v>2.5902069835565571E-2</v>
      </c>
      <c r="BP45" s="172">
        <f t="shared" si="147"/>
        <v>0.25554538054538045</v>
      </c>
      <c r="BQ45" s="173">
        <v>38263</v>
      </c>
      <c r="BR45" s="172">
        <f t="shared" si="148"/>
        <v>1.5579302243675222E-2</v>
      </c>
      <c r="BS45" s="172">
        <f t="shared" si="149"/>
        <v>-0.19380122626999008</v>
      </c>
      <c r="BT45" s="173">
        <v>27972</v>
      </c>
      <c r="BU45" s="172">
        <f t="shared" si="150"/>
        <v>1.2645118008895704E-2</v>
      </c>
      <c r="BV45" s="172">
        <f t="shared" si="151"/>
        <v>-0.44674538657805729</v>
      </c>
      <c r="BW45" s="174">
        <v>63550</v>
      </c>
      <c r="BX45" s="172">
        <f t="shared" si="152"/>
        <v>2.8511732432084425E-2</v>
      </c>
      <c r="BY45" s="172">
        <f t="shared" si="153"/>
        <v>0.33379507198925418</v>
      </c>
      <c r="BZ45" s="173">
        <v>45489</v>
      </c>
      <c r="CA45" s="172">
        <f t="shared" si="199"/>
        <v>1.7091284267857759E-2</v>
      </c>
      <c r="CB45" s="172">
        <f t="shared" si="154"/>
        <v>-7.8386482434458449E-2</v>
      </c>
      <c r="CC45" s="173">
        <f>52742-CC43</f>
        <v>34661</v>
      </c>
      <c r="CD45" s="172">
        <f t="shared" si="173"/>
        <v>1.1617547688891987E-2</v>
      </c>
      <c r="CE45" s="172">
        <f t="shared" si="202"/>
        <v>-9.4137940046520097E-2</v>
      </c>
      <c r="CF45" s="173">
        <f>58467-CF43</f>
        <v>38167</v>
      </c>
      <c r="CG45" s="172">
        <f t="shared" si="174"/>
        <v>1.3347405689162503E-2</v>
      </c>
      <c r="CH45" s="172">
        <f t="shared" si="203"/>
        <v>0.36447161447161447</v>
      </c>
      <c r="CI45" s="173">
        <f>77811-CI43</f>
        <v>41333</v>
      </c>
      <c r="CJ45" s="172">
        <f t="shared" si="175"/>
        <v>1.4205102949449931E-2</v>
      </c>
      <c r="CK45" s="172">
        <f t="shared" si="204"/>
        <v>-0.34959874114870182</v>
      </c>
      <c r="CL45" s="173">
        <v>41860</v>
      </c>
      <c r="CM45" s="172">
        <f t="shared" si="176"/>
        <v>1.2600179099535695E-2</v>
      </c>
      <c r="CN45" s="172">
        <f t="shared" si="205"/>
        <v>-7.9777528633296013E-2</v>
      </c>
      <c r="CO45" s="173">
        <v>45631</v>
      </c>
      <c r="CP45" s="172">
        <f t="shared" si="177"/>
        <v>1.2103623633564525E-2</v>
      </c>
      <c r="CQ45" s="172">
        <f t="shared" si="178"/>
        <v>0.31649404229537526</v>
      </c>
      <c r="CR45" s="173">
        <v>39852.023999999998</v>
      </c>
      <c r="CS45" s="172">
        <f t="shared" si="179"/>
        <v>1.1433572025119874E-2</v>
      </c>
      <c r="CT45" s="172">
        <f t="shared" si="155"/>
        <v>4.4148714858385452E-2</v>
      </c>
      <c r="CU45" s="173">
        <v>42060</v>
      </c>
      <c r="CV45" s="172">
        <f t="shared" si="180"/>
        <v>1.1972206036940774E-2</v>
      </c>
      <c r="CW45" s="172">
        <f t="shared" si="156"/>
        <v>1.7588851522996052E-2</v>
      </c>
      <c r="CX45" s="173">
        <v>47645</v>
      </c>
      <c r="CY45" s="172">
        <f t="shared" si="157"/>
        <v>1.1865461078907347E-2</v>
      </c>
      <c r="CZ45" s="172">
        <f t="shared" si="158"/>
        <v>0.13819875776397517</v>
      </c>
      <c r="DA45" s="173">
        <v>98162.967000000004</v>
      </c>
      <c r="DB45" s="172">
        <f t="shared" si="159"/>
        <v>2.1738997954611691E-2</v>
      </c>
      <c r="DC45" s="172">
        <f>(DA45/CO45)-1</f>
        <v>1.1512341829019745</v>
      </c>
      <c r="DD45" s="173">
        <v>93115.334659999993</v>
      </c>
      <c r="DE45" s="172">
        <f>DD45/$CR$28</f>
        <v>2.6714851056956378E-2</v>
      </c>
      <c r="DF45" s="172">
        <f t="shared" si="162"/>
        <v>1.3365271149088938</v>
      </c>
      <c r="DG45" s="173">
        <v>54369.903680000003</v>
      </c>
      <c r="DH45" s="172">
        <f t="shared" si="116"/>
        <v>1.2342776019421575E-2</v>
      </c>
      <c r="DI45" s="172" t="s">
        <v>118</v>
      </c>
      <c r="DJ45" s="173">
        <v>60659.666380000002</v>
      </c>
      <c r="DK45" s="172">
        <f t="shared" si="181"/>
        <v>1.3452581248737289E-2</v>
      </c>
      <c r="DL45" s="172">
        <f t="shared" si="163"/>
        <v>0.27315912225836914</v>
      </c>
      <c r="DM45" s="173">
        <v>67184</v>
      </c>
      <c r="DN45" s="172">
        <f t="shared" si="71"/>
        <v>1.2631221682063567E-2</v>
      </c>
      <c r="DO45" s="172">
        <f t="shared" si="164"/>
        <v>-0.31558710934236534</v>
      </c>
      <c r="DP45" s="173">
        <v>65126</v>
      </c>
      <c r="DQ45" s="172">
        <f t="shared" si="208"/>
        <v>1.2830396096073319E-2</v>
      </c>
      <c r="DR45" s="172">
        <f t="shared" si="165"/>
        <v>-0.3005878114727274</v>
      </c>
      <c r="DS45" s="173">
        <v>66026</v>
      </c>
      <c r="DT45" s="172">
        <f t="shared" si="72"/>
        <v>1.2620340603546104E-2</v>
      </c>
      <c r="DU45" s="172">
        <f t="shared" si="171"/>
        <v>0.21438508312619464</v>
      </c>
      <c r="DV45" s="173">
        <v>5065</v>
      </c>
      <c r="DW45" s="172">
        <f t="shared" si="182"/>
        <v>9.5697034336624941E-4</v>
      </c>
      <c r="DX45" s="172">
        <f>(DV45/DJ45)-1</f>
        <v>-0.91650135415729928</v>
      </c>
      <c r="DY45" s="173">
        <v>68842</v>
      </c>
      <c r="DZ45" s="172">
        <f t="shared" si="183"/>
        <v>1.1740330667277882E-2</v>
      </c>
      <c r="EA45" s="172">
        <f t="shared" si="167"/>
        <v>2.467849487973317E-2</v>
      </c>
      <c r="EB45" s="173">
        <v>63502</v>
      </c>
      <c r="EC45" s="172">
        <f t="shared" si="75"/>
        <v>1.1398172472790636E-2</v>
      </c>
      <c r="ED45" s="172">
        <f t="shared" si="168"/>
        <v>-2.4936277370021243E-2</v>
      </c>
      <c r="EE45" s="173">
        <v>60082</v>
      </c>
      <c r="EF45" s="172">
        <f t="shared" si="200"/>
        <v>1.0336476552135964E-2</v>
      </c>
      <c r="EG45" s="172">
        <f t="shared" si="201"/>
        <v>-9.0025141610880599E-2</v>
      </c>
      <c r="EH45" s="173">
        <v>64888</v>
      </c>
      <c r="EI45" s="172">
        <f t="shared" si="186"/>
        <v>1.1435354857629056E-2</v>
      </c>
      <c r="EJ45" s="172">
        <f t="shared" si="187"/>
        <v>11.811056268509379</v>
      </c>
      <c r="EK45" s="173">
        <v>62265</v>
      </c>
      <c r="EL45" s="172">
        <f t="shared" si="169"/>
        <v>9.6159013789818767E-3</v>
      </c>
      <c r="EM45" s="172">
        <f t="shared" si="206"/>
        <v>-9.5537607855669449E-2</v>
      </c>
      <c r="EN45" s="173">
        <v>53161</v>
      </c>
      <c r="EO45" s="172">
        <f t="shared" si="172"/>
        <v>8.5031396724785293E-3</v>
      </c>
      <c r="EP45" s="172">
        <f t="shared" si="207"/>
        <v>-0.16284526471607197</v>
      </c>
    </row>
    <row r="46" spans="2:146" s="152" customFormat="1" ht="16.5" customHeight="1">
      <c r="B46" s="153" t="s">
        <v>292</v>
      </c>
      <c r="C46" s="159" t="s">
        <v>178</v>
      </c>
      <c r="D46" s="43">
        <f>SUM(D47:D54)</f>
        <v>232647</v>
      </c>
      <c r="E46" s="156">
        <f t="shared" si="117"/>
        <v>0.34595069637137427</v>
      </c>
      <c r="F46" s="43">
        <f>SUM(F47:F54)</f>
        <v>216514</v>
      </c>
      <c r="G46" s="156">
        <f t="shared" si="118"/>
        <v>0.30804098600887214</v>
      </c>
      <c r="H46" s="43">
        <f>SUM(H47:H54)</f>
        <v>22801</v>
      </c>
      <c r="I46" s="156">
        <f t="shared" si="119"/>
        <v>2.6092668396183773E-2</v>
      </c>
      <c r="J46" s="43">
        <f>SUM(J47:J54)</f>
        <v>19212</v>
      </c>
      <c r="K46" s="156">
        <f t="shared" si="120"/>
        <v>1.8000832018469311E-2</v>
      </c>
      <c r="L46" s="44">
        <f>SUM(L47:L54)</f>
        <v>19335</v>
      </c>
      <c r="M46" s="156">
        <f t="shared" si="121"/>
        <v>2.0942119166994309E-2</v>
      </c>
      <c r="N46" s="156">
        <f>(L46/D46)-1</f>
        <v>-0.91689125585113929</v>
      </c>
      <c r="O46" s="44">
        <f>SUM(O47:O54)</f>
        <v>25475</v>
      </c>
      <c r="P46" s="156">
        <f t="shared" si="123"/>
        <v>2.4057121380099685E-2</v>
      </c>
      <c r="Q46" s="156">
        <f t="shared" si="209"/>
        <v>-0.88234017199811565</v>
      </c>
      <c r="R46" s="44">
        <f>SUM(R47:R54)</f>
        <v>26299</v>
      </c>
      <c r="S46" s="156">
        <f t="shared" si="125"/>
        <v>2.3596789996734008E-2</v>
      </c>
      <c r="T46" s="156">
        <f t="shared" si="210"/>
        <v>0.1534143239331609</v>
      </c>
      <c r="U46" s="43">
        <f>SUM(U47:U54)</f>
        <v>28797</v>
      </c>
      <c r="V46" s="156">
        <f t="shared" si="127"/>
        <v>2.0192522098389898E-2</v>
      </c>
      <c r="W46" s="156">
        <f t="shared" si="211"/>
        <v>0.49890693316677082</v>
      </c>
      <c r="X46" s="43">
        <f>SUM(X47:X54)</f>
        <v>50583</v>
      </c>
      <c r="Y46" s="156">
        <f t="shared" si="129"/>
        <v>3.9910872582351729E-2</v>
      </c>
      <c r="Z46" s="156">
        <f t="shared" si="212"/>
        <v>1.6161365399534522</v>
      </c>
      <c r="AA46" s="43">
        <f>SUM(AA47:AA54)</f>
        <v>52397</v>
      </c>
      <c r="AB46" s="156">
        <f t="shared" si="131"/>
        <v>3.969821567517727E-2</v>
      </c>
      <c r="AC46" s="156">
        <f t="shared" si="213"/>
        <v>1.0568007850834151</v>
      </c>
      <c r="AD46" s="43">
        <f>SUM(AD47:AD54)</f>
        <v>39319</v>
      </c>
      <c r="AE46" s="156">
        <f t="shared" si="133"/>
        <v>2.8986287191229584E-2</v>
      </c>
      <c r="AF46" s="156">
        <f t="shared" si="214"/>
        <v>0.49507585839765778</v>
      </c>
      <c r="AG46" s="44">
        <f>SUM(AG47:AG54)</f>
        <v>43937</v>
      </c>
      <c r="AH46" s="156">
        <f t="shared" si="135"/>
        <v>2.731795696972561E-2</v>
      </c>
      <c r="AI46" s="156">
        <f t="shared" si="215"/>
        <v>0.52574920998715147</v>
      </c>
      <c r="AJ46" s="44">
        <f>SUM(AJ47:AJ54)</f>
        <v>46223</v>
      </c>
      <c r="AK46" s="156">
        <f t="shared" si="137"/>
        <v>3.1702669929548101E-2</v>
      </c>
      <c r="AL46" s="156">
        <f t="shared" si="188"/>
        <v>-8.6194966688413088E-2</v>
      </c>
      <c r="AM46" s="44">
        <f>SUM(AM47:AM54)</f>
        <v>75839</v>
      </c>
      <c r="AN46" s="156">
        <f t="shared" si="138"/>
        <v>5.0360309390621597E-2</v>
      </c>
      <c r="AO46" s="156">
        <f t="shared" si="189"/>
        <v>0.44739202626104557</v>
      </c>
      <c r="AP46" s="44">
        <f>SUM(AP47:AP54)</f>
        <v>83547</v>
      </c>
      <c r="AQ46" s="156">
        <f t="shared" si="139"/>
        <v>5.8212630399580828E-2</v>
      </c>
      <c r="AR46" s="156">
        <f t="shared" si="190"/>
        <v>1.1248505811439764</v>
      </c>
      <c r="AS46" s="44">
        <f>SUM(AS47:AS54)</f>
        <v>80972</v>
      </c>
      <c r="AT46" s="156">
        <f t="shared" si="140"/>
        <v>4.9787408038220439E-2</v>
      </c>
      <c r="AU46" s="156">
        <f t="shared" si="191"/>
        <v>0.84291144138197871</v>
      </c>
      <c r="AV46" s="44">
        <f>SUM(AV47:AV54)</f>
        <v>76249</v>
      </c>
      <c r="AW46" s="156">
        <f t="shared" si="141"/>
        <v>5.2506359378206371E-2</v>
      </c>
      <c r="AX46" s="156">
        <f t="shared" si="192"/>
        <v>0.64959003093697953</v>
      </c>
      <c r="AY46" s="44">
        <f>SUM(AY47:AY54)</f>
        <v>83029</v>
      </c>
      <c r="AZ46" s="156">
        <f t="shared" si="142"/>
        <v>5.2339812588056193E-2</v>
      </c>
      <c r="BA46" s="156">
        <f t="shared" si="193"/>
        <v>9.4806102401139292E-2</v>
      </c>
      <c r="BB46" s="44">
        <f>SUM(BB47:BB54)</f>
        <v>79659</v>
      </c>
      <c r="BC46" s="156">
        <f t="shared" si="143"/>
        <v>4.88768491646163E-2</v>
      </c>
      <c r="BD46" s="156">
        <f t="shared" si="194"/>
        <v>-4.6536679952601578E-2</v>
      </c>
      <c r="BE46" s="44">
        <f>SUM(BE47:BE54)</f>
        <v>81427</v>
      </c>
      <c r="BF46" s="156">
        <f t="shared" si="144"/>
        <v>4.2383472387266898E-2</v>
      </c>
      <c r="BG46" s="156">
        <f t="shared" si="145"/>
        <v>5.6192263992491664E-3</v>
      </c>
      <c r="BH46" s="44">
        <f>SUM(BH47:BH54)</f>
        <v>83057</v>
      </c>
      <c r="BI46" s="156">
        <f>BH46/$BH$6</f>
        <v>4.5332781708167728E-2</v>
      </c>
      <c r="BJ46" s="156">
        <f>(BH46/AV46)-1</f>
        <v>8.9286416871040997E-2</v>
      </c>
      <c r="BK46" s="44">
        <f>SUM(BK47:BK54)</f>
        <v>93375</v>
      </c>
      <c r="BL46" s="156">
        <f>BK46/$BK$6</f>
        <v>4.98830053208539E-2</v>
      </c>
      <c r="BM46" s="156">
        <f>(BK46/AY46)-1</f>
        <v>0.12460706500138508</v>
      </c>
      <c r="BN46" s="44">
        <f>SUM(BN47:BN54)</f>
        <v>99401</v>
      </c>
      <c r="BO46" s="156">
        <f t="shared" si="146"/>
        <v>5.2163613674076202E-2</v>
      </c>
      <c r="BP46" s="156">
        <f t="shared" si="147"/>
        <v>0.24783138126263204</v>
      </c>
      <c r="BQ46" s="44">
        <f>SUM(BQ47:BQ54)</f>
        <v>457132</v>
      </c>
      <c r="BR46" s="156">
        <f t="shared" si="148"/>
        <v>0.18612752772275415</v>
      </c>
      <c r="BS46" s="156">
        <f t="shared" si="149"/>
        <v>4.6140100949316567</v>
      </c>
      <c r="BT46" s="44">
        <f>SUM(BT47:BT54)</f>
        <v>446786</v>
      </c>
      <c r="BU46" s="156">
        <f t="shared" si="150"/>
        <v>0.20197560756193608</v>
      </c>
      <c r="BV46" s="156">
        <f t="shared" si="151"/>
        <v>4.3792696581865469</v>
      </c>
      <c r="BW46" s="176">
        <f>SUM(BW47:BW54)</f>
        <v>456839</v>
      </c>
      <c r="BX46" s="156">
        <f t="shared" si="152"/>
        <v>0.20496099657814346</v>
      </c>
      <c r="BY46" s="156">
        <f t="shared" si="153"/>
        <v>3.8925194109772425</v>
      </c>
      <c r="BZ46" s="44">
        <f>SUM(BZ47:BZ54)</f>
        <v>783203.375761654</v>
      </c>
      <c r="CA46" s="156">
        <f t="shared" ref="CA46:CA51" si="216">BZ46/$BZ$6</f>
        <v>0.29426787871107846</v>
      </c>
      <c r="CB46" s="156">
        <f t="shared" si="154"/>
        <v>6.879230347397451</v>
      </c>
      <c r="CC46" s="44">
        <f>SUM(CC47:CC54)</f>
        <v>768079</v>
      </c>
      <c r="CD46" s="156">
        <f>CC46/$CC$6</f>
        <v>0.25744192064096444</v>
      </c>
      <c r="CE46" s="156">
        <f t="shared" si="202"/>
        <v>0.68021271755204182</v>
      </c>
      <c r="CF46" s="44">
        <f>SUM(CF47:CF54)</f>
        <v>767655.61325999978</v>
      </c>
      <c r="CG46" s="156">
        <f t="shared" ref="CG46:CG51" si="217">CF46/$CF$6</f>
        <v>0.26845732962360286</v>
      </c>
      <c r="CH46" s="156">
        <f t="shared" si="203"/>
        <v>0.71817293572314211</v>
      </c>
      <c r="CI46" s="44">
        <f>SUM(CI47:CI54)</f>
        <v>763946.83084893005</v>
      </c>
      <c r="CJ46" s="156">
        <f>CI46/$CI$6</f>
        <v>0.26254913459257889</v>
      </c>
      <c r="CK46" s="156">
        <f t="shared" si="204"/>
        <v>0.67224521297203177</v>
      </c>
      <c r="CL46" s="44">
        <f>SUM(CL47:CL54)</f>
        <v>1080528</v>
      </c>
      <c r="CM46" s="156">
        <f>CL46/$CL$6</f>
        <v>0.32524716488445071</v>
      </c>
      <c r="CN46" s="156">
        <f t="shared" si="205"/>
        <v>0.37962633134618717</v>
      </c>
      <c r="CO46" s="44">
        <f>SUM(CO47:CO54)</f>
        <v>739133</v>
      </c>
      <c r="CP46" s="156">
        <f>CO46/$CO$6</f>
        <v>0.19605504256201811</v>
      </c>
      <c r="CQ46" s="156">
        <f>(CO46/CC46)-1</f>
        <v>-3.7686227588568322E-2</v>
      </c>
      <c r="CR46" s="44">
        <f>SUM(CR47:CR54)</f>
        <v>702850</v>
      </c>
      <c r="CS46" s="156">
        <f>CR46/$CR$28</f>
        <v>0.20164812953679601</v>
      </c>
      <c r="CT46" s="156">
        <f t="shared" si="155"/>
        <v>-8.4420164642306283E-2</v>
      </c>
      <c r="CU46" s="44">
        <f>SUM(CU47:CU54)</f>
        <v>696760</v>
      </c>
      <c r="CV46" s="156">
        <f>CU46/$CU$28</f>
        <v>0.19832986871847014</v>
      </c>
      <c r="CW46" s="156">
        <f t="shared" si="156"/>
        <v>-8.7946998581392433E-2</v>
      </c>
      <c r="CX46" s="44">
        <f>SUM(CX47:CX54)</f>
        <v>1103861</v>
      </c>
      <c r="CY46" s="156">
        <f t="shared" si="157"/>
        <v>0.27490439147914242</v>
      </c>
      <c r="CZ46" s="156">
        <f t="shared" si="158"/>
        <v>2.1594072527505004E-2</v>
      </c>
      <c r="DA46" s="44">
        <f>SUM(DA47:DA54)</f>
        <v>1089682</v>
      </c>
      <c r="DB46" s="156">
        <f t="shared" si="159"/>
        <v>0.241319058430428</v>
      </c>
      <c r="DC46" s="156">
        <f t="shared" si="160"/>
        <v>0.47427053047286494</v>
      </c>
      <c r="DD46" s="44">
        <f>SUM(DD47:DD54)</f>
        <v>1092132</v>
      </c>
      <c r="DE46" s="156">
        <f>DD46/$CR$28</f>
        <v>0.31333339262613658</v>
      </c>
      <c r="DF46" s="156">
        <f t="shared" si="162"/>
        <v>0.55386213274525153</v>
      </c>
      <c r="DG46" s="44">
        <f>SUM(DG47:DG54)</f>
        <v>1522677</v>
      </c>
      <c r="DH46" s="156">
        <f t="shared" si="116"/>
        <v>0.34567030450411101</v>
      </c>
      <c r="DI46" s="156">
        <f t="shared" si="69"/>
        <v>1.1853679889775535</v>
      </c>
      <c r="DJ46" s="44">
        <f>SUM(DJ47:DJ54)</f>
        <v>1385038</v>
      </c>
      <c r="DK46" s="156">
        <f t="shared" si="181"/>
        <v>0.30716186453890282</v>
      </c>
      <c r="DL46" s="156">
        <f t="shared" si="163"/>
        <v>0.25472138249290444</v>
      </c>
      <c r="DM46" s="44">
        <f>SUM(DM47:DM54)</f>
        <v>1428910</v>
      </c>
      <c r="DN46" s="156">
        <f t="shared" si="71"/>
        <v>0.26864847245947621</v>
      </c>
      <c r="DO46" s="156">
        <f t="shared" si="164"/>
        <v>0.31130917093243715</v>
      </c>
      <c r="DP46" s="44">
        <f>SUM(DP47:DP54)</f>
        <v>1444295</v>
      </c>
      <c r="DQ46" s="156">
        <f t="shared" si="208"/>
        <v>0.28453884669069518</v>
      </c>
      <c r="DR46" s="156">
        <f t="shared" si="165"/>
        <v>0.32245461171360246</v>
      </c>
      <c r="DS46" s="44">
        <f>SUM(DS47:DS54)</f>
        <v>1366376</v>
      </c>
      <c r="DT46" s="156">
        <f t="shared" si="72"/>
        <v>0.26117181886697532</v>
      </c>
      <c r="DU46" s="156">
        <f t="shared" si="171"/>
        <v>-0.10264882177901158</v>
      </c>
      <c r="DV46" s="44">
        <f>SUM(DV47:DV54)</f>
        <v>1235699</v>
      </c>
      <c r="DW46" s="156">
        <f t="shared" ref="DW46:DW52" si="218">DV46/DV$6</f>
        <v>0.23347034478328355</v>
      </c>
      <c r="DX46" s="156">
        <f t="shared" ref="DX46:DX51" si="219">(DV46/DJ46)-1</f>
        <v>-0.10782303445826036</v>
      </c>
      <c r="DY46" s="44">
        <f>SUM(DY47:DY54)</f>
        <v>1233696</v>
      </c>
      <c r="DZ46" s="156">
        <f t="shared" ref="DZ46:DZ51" si="220">DY46/DY$6</f>
        <v>0.21039480234301813</v>
      </c>
      <c r="EA46" s="156">
        <f t="shared" ref="EA46:EA51" si="221">(DY46/DM46)-1</f>
        <v>-0.13661742167106394</v>
      </c>
      <c r="EB46" s="44">
        <f>SUM(EB47:EB54)</f>
        <v>1234650</v>
      </c>
      <c r="EC46" s="156">
        <f t="shared" si="75"/>
        <v>0.22161118773473212</v>
      </c>
      <c r="ED46" s="156">
        <f t="shared" si="168"/>
        <v>-0.14515386399592878</v>
      </c>
      <c r="EE46" s="44">
        <f>SUM(EE47:EE54)</f>
        <v>1160598</v>
      </c>
      <c r="EF46" s="156">
        <f t="shared" si="200"/>
        <v>0.19966868635291596</v>
      </c>
      <c r="EG46" s="156">
        <f t="shared" si="201"/>
        <v>-0.15060129861765725</v>
      </c>
      <c r="EH46" s="44">
        <f>SUM(EH47:EH54)</f>
        <v>924191</v>
      </c>
      <c r="EI46" s="156">
        <f t="shared" si="186"/>
        <v>0.16287221121358425</v>
      </c>
      <c r="EJ46" s="156">
        <f t="shared" si="187"/>
        <v>-0.25209051718905651</v>
      </c>
      <c r="EK46" s="44">
        <f>SUM(EK47:EK54)</f>
        <v>920665</v>
      </c>
      <c r="EL46" s="156">
        <f t="shared" si="169"/>
        <v>0.14218298952991809</v>
      </c>
      <c r="EM46" s="156">
        <f t="shared" si="206"/>
        <v>-0.2537343073171997</v>
      </c>
      <c r="EN46" s="44">
        <f>SUM(EN47:EN54)</f>
        <v>1240045</v>
      </c>
      <c r="EO46" s="156">
        <f t="shared" si="172"/>
        <v>0.19834607767270437</v>
      </c>
      <c r="EP46" s="156">
        <f t="shared" si="207"/>
        <v>4.3696594176487746E-3</v>
      </c>
    </row>
    <row r="47" spans="2:146" s="149" customFormat="1" ht="16.5" customHeight="1">
      <c r="B47" s="180" t="s">
        <v>374</v>
      </c>
      <c r="C47" s="178" t="s">
        <v>40</v>
      </c>
      <c r="D47" s="4">
        <v>213296</v>
      </c>
      <c r="E47" s="163">
        <f t="shared" si="117"/>
        <v>0.31717537614165947</v>
      </c>
      <c r="F47" s="4">
        <v>188032</v>
      </c>
      <c r="G47" s="163">
        <f t="shared" si="118"/>
        <v>0.26751878715103988</v>
      </c>
      <c r="H47" s="4">
        <v>0</v>
      </c>
      <c r="I47" s="163" t="s">
        <v>118</v>
      </c>
      <c r="J47" s="4"/>
      <c r="K47" s="163"/>
      <c r="L47" s="4"/>
      <c r="M47" s="163"/>
      <c r="N47" s="163"/>
      <c r="O47" s="164"/>
      <c r="P47" s="163"/>
      <c r="Q47" s="172"/>
      <c r="R47" s="164"/>
      <c r="S47" s="163"/>
      <c r="T47" s="163"/>
      <c r="U47" s="4"/>
      <c r="V47" s="163"/>
      <c r="W47" s="163"/>
      <c r="X47" s="4"/>
      <c r="Y47" s="163"/>
      <c r="Z47" s="163"/>
      <c r="AA47" s="4"/>
      <c r="AB47" s="163"/>
      <c r="AC47" s="163"/>
      <c r="AD47" s="4"/>
      <c r="AE47" s="163"/>
      <c r="AF47" s="163"/>
      <c r="AG47" s="4"/>
      <c r="AH47" s="163" t="s">
        <v>118</v>
      </c>
      <c r="AI47" s="163" t="s">
        <v>118</v>
      </c>
      <c r="AJ47" s="4">
        <v>0</v>
      </c>
      <c r="AK47" s="163" t="s">
        <v>118</v>
      </c>
      <c r="AL47" s="163" t="s">
        <v>118</v>
      </c>
      <c r="AM47" s="5">
        <v>29740</v>
      </c>
      <c r="AN47" s="163">
        <f t="shared" si="138"/>
        <v>1.9748620119952615E-2</v>
      </c>
      <c r="AO47" s="172">
        <v>1</v>
      </c>
      <c r="AP47" s="5">
        <v>29740</v>
      </c>
      <c r="AQ47" s="163">
        <f t="shared" si="139"/>
        <v>2.0721792860109084E-2</v>
      </c>
      <c r="AR47" s="163">
        <v>1</v>
      </c>
      <c r="AS47" s="5">
        <v>29661</v>
      </c>
      <c r="AT47" s="163">
        <f t="shared" si="140"/>
        <v>1.823771562789182E-2</v>
      </c>
      <c r="AU47" s="172">
        <v>1</v>
      </c>
      <c r="AV47" s="5">
        <v>28178</v>
      </c>
      <c r="AW47" s="163">
        <f t="shared" si="141"/>
        <v>1.9403850470945182E-2</v>
      </c>
      <c r="AX47" s="172">
        <v>1</v>
      </c>
      <c r="AY47" s="5">
        <v>39680</v>
      </c>
      <c r="AZ47" s="163">
        <f t="shared" si="142"/>
        <v>2.5013474370329278E-2</v>
      </c>
      <c r="BA47" s="163">
        <f t="shared" si="193"/>
        <v>0.33422999327505054</v>
      </c>
      <c r="BB47" s="5">
        <v>37476</v>
      </c>
      <c r="BC47" s="163">
        <f t="shared" si="143"/>
        <v>2.2994373508243394E-2</v>
      </c>
      <c r="BD47" s="163">
        <f t="shared" si="194"/>
        <v>0.26012104909213174</v>
      </c>
      <c r="BE47" s="5">
        <v>35271</v>
      </c>
      <c r="BF47" s="163">
        <f t="shared" si="144"/>
        <v>1.8358866893920821E-2</v>
      </c>
      <c r="BG47" s="163">
        <f t="shared" si="145"/>
        <v>0.18913725093557199</v>
      </c>
      <c r="BH47" s="5">
        <v>33067</v>
      </c>
      <c r="BI47" s="163">
        <f>BH47/$BH$6</f>
        <v>1.8048076534716909E-2</v>
      </c>
      <c r="BJ47" s="163">
        <f>(BH47/AV47)-1</f>
        <v>0.17350415217545612</v>
      </c>
      <c r="BK47" s="5">
        <v>30862</v>
      </c>
      <c r="BL47" s="163">
        <f>BK47/$BK$6</f>
        <v>1.6487167980853472E-2</v>
      </c>
      <c r="BM47" s="163">
        <f>(BK47/AY47)-1</f>
        <v>-0.22222782258064511</v>
      </c>
      <c r="BN47" s="5">
        <v>28658</v>
      </c>
      <c r="BO47" s="163">
        <f t="shared" si="146"/>
        <v>1.5039132812262209E-2</v>
      </c>
      <c r="BP47" s="163">
        <f t="shared" si="147"/>
        <v>-0.23529725691108971</v>
      </c>
      <c r="BQ47" s="5">
        <v>36415</v>
      </c>
      <c r="BR47" s="163">
        <f t="shared" si="148"/>
        <v>1.4826863842443959E-2</v>
      </c>
      <c r="BS47" s="163">
        <f t="shared" si="149"/>
        <v>3.2434577981911517E-2</v>
      </c>
      <c r="BT47" s="5">
        <v>33380</v>
      </c>
      <c r="BU47" s="163">
        <f t="shared" si="150"/>
        <v>1.5089876989022545E-2</v>
      </c>
      <c r="BV47" s="163">
        <f t="shared" si="151"/>
        <v>9.4656303867903802E-3</v>
      </c>
      <c r="BW47" s="165">
        <v>30345</v>
      </c>
      <c r="BX47" s="163">
        <f t="shared" si="152"/>
        <v>1.3614296155021273E-2</v>
      </c>
      <c r="BY47" s="163">
        <f t="shared" si="153"/>
        <v>-1.6751992741883215E-2</v>
      </c>
      <c r="BZ47" s="5">
        <v>325266</v>
      </c>
      <c r="CA47" s="163">
        <f t="shared" si="216"/>
        <v>0.12221006548108383</v>
      </c>
      <c r="CB47" s="163">
        <f t="shared" si="154"/>
        <v>10.34991974317817</v>
      </c>
      <c r="CC47" s="5">
        <v>322333</v>
      </c>
      <c r="CD47" s="163">
        <f>CC47/$CC$6</f>
        <v>0.10803840048479908</v>
      </c>
      <c r="CE47" s="163">
        <f t="shared" si="202"/>
        <v>7.8516545379651248</v>
      </c>
      <c r="CF47" s="5">
        <v>319401</v>
      </c>
      <c r="CG47" s="163">
        <f t="shared" si="217"/>
        <v>0.1116979255515024</v>
      </c>
      <c r="CH47" s="163">
        <f t="shared" si="203"/>
        <v>8.5686339125224684</v>
      </c>
      <c r="CI47" s="5">
        <v>316468</v>
      </c>
      <c r="CJ47" s="163">
        <f>CI47/$CI$6</f>
        <v>0.10876201873095398</v>
      </c>
      <c r="CK47" s="163">
        <f t="shared" si="204"/>
        <v>9.4289998352282094</v>
      </c>
      <c r="CL47" s="5">
        <v>611961</v>
      </c>
      <c r="CM47" s="163">
        <f>CL47/$CL$6</f>
        <v>0.18420492598975069</v>
      </c>
      <c r="CN47" s="163">
        <f>(CL47/BZ47)-1</f>
        <v>0.88141705557912609</v>
      </c>
      <c r="CO47" s="5">
        <v>608760</v>
      </c>
      <c r="CP47" s="163">
        <f>CO47/$CO$6</f>
        <v>0.16147360178757292</v>
      </c>
      <c r="CQ47" s="163">
        <f>(CO47/CC47)-1</f>
        <v>0.88860588273617647</v>
      </c>
      <c r="CR47" s="5">
        <v>605885</v>
      </c>
      <c r="CS47" s="163">
        <f>CR47/$CR$28</f>
        <v>0.17382880694942257</v>
      </c>
      <c r="CT47" s="163">
        <f t="shared" si="155"/>
        <v>0.89694146229974225</v>
      </c>
      <c r="CU47" s="5">
        <v>603054</v>
      </c>
      <c r="CV47" s="172">
        <f>CU47/$CU$28</f>
        <v>0.17165684116503285</v>
      </c>
      <c r="CW47" s="172">
        <f>(CU47/CI47)-1</f>
        <v>0.90557655118368996</v>
      </c>
      <c r="CX47" s="5">
        <v>1015522</v>
      </c>
      <c r="CY47" s="172">
        <f>CX47/$CX$28</f>
        <v>0.25290453910744348</v>
      </c>
      <c r="CZ47" s="172">
        <f>(CX47/CL47)-1</f>
        <v>0.65945542281289171</v>
      </c>
      <c r="DA47" s="9">
        <v>1015689</v>
      </c>
      <c r="DB47" s="172">
        <f>DA47/$DA$28</f>
        <v>0.2249326988407104</v>
      </c>
      <c r="DC47" s="172">
        <f>(DA47/CO47)-1</f>
        <v>0.66845554898482162</v>
      </c>
      <c r="DD47" s="9">
        <v>1020061</v>
      </c>
      <c r="DE47" s="172">
        <f>DD47/$CR$28</f>
        <v>0.29265617509203057</v>
      </c>
      <c r="DF47" s="172">
        <f>(DD47/CR47)-1</f>
        <v>0.6835884697591128</v>
      </c>
      <c r="DG47" s="9">
        <v>1023971</v>
      </c>
      <c r="DH47" s="172">
        <f>DG47/$DG$6</f>
        <v>0.23245663221640508</v>
      </c>
      <c r="DI47" s="172">
        <f>(DG47/CU47)-1</f>
        <v>0.69797563733927648</v>
      </c>
      <c r="DJ47" s="9">
        <v>884952</v>
      </c>
      <c r="DK47" s="172">
        <f>DJ47/$DJ$6</f>
        <v>0.19625707478598503</v>
      </c>
      <c r="DL47" s="172">
        <f>(DJ47/CX47)-1</f>
        <v>-0.12857427017829259</v>
      </c>
      <c r="DM47" s="9">
        <v>931950</v>
      </c>
      <c r="DN47" s="172">
        <f>DM47/$DM$6</f>
        <v>0.17521533470170192</v>
      </c>
      <c r="DO47" s="172">
        <f>(DM47/DA47)-1</f>
        <v>-8.2445512356636774E-2</v>
      </c>
      <c r="DP47" s="9">
        <v>952879</v>
      </c>
      <c r="DQ47" s="172">
        <f t="shared" si="208"/>
        <v>0.18772556278030661</v>
      </c>
      <c r="DR47" s="172">
        <f>(DP47/DD47)-1</f>
        <v>-6.5860767150199839E-2</v>
      </c>
      <c r="DS47" s="9">
        <v>877062</v>
      </c>
      <c r="DT47" s="172">
        <f t="shared" si="72"/>
        <v>0.16764337034542989</v>
      </c>
      <c r="DU47" s="172">
        <f>(DS47/DG47)-1</f>
        <v>-0.1434698834244329</v>
      </c>
      <c r="DV47" s="9">
        <v>741552</v>
      </c>
      <c r="DW47" s="172">
        <f t="shared" si="218"/>
        <v>0.14010726003236507</v>
      </c>
      <c r="DX47" s="172">
        <f t="shared" si="219"/>
        <v>-0.16204268706099312</v>
      </c>
      <c r="DY47" s="9">
        <v>739769</v>
      </c>
      <c r="DZ47" s="172">
        <f t="shared" si="220"/>
        <v>0.12616037705763186</v>
      </c>
      <c r="EA47" s="172">
        <f t="shared" si="221"/>
        <v>-0.20621385267449965</v>
      </c>
      <c r="EB47" s="9">
        <v>747609</v>
      </c>
      <c r="EC47" s="172">
        <f t="shared" si="75"/>
        <v>0.1341906762654804</v>
      </c>
      <c r="ED47" s="172">
        <f>(EB47/DP47)-1</f>
        <v>-0.21542084566875752</v>
      </c>
      <c r="EE47" s="9">
        <v>631558</v>
      </c>
      <c r="EF47" s="172">
        <f t="shared" si="200"/>
        <v>0.10865291532095946</v>
      </c>
      <c r="EG47" s="172">
        <f t="shared" si="201"/>
        <v>-0.27991635711044371</v>
      </c>
      <c r="EH47" s="9">
        <v>395085</v>
      </c>
      <c r="EI47" s="172">
        <f t="shared" si="186"/>
        <v>6.9626697909110705E-2</v>
      </c>
      <c r="EJ47" s="172">
        <f t="shared" si="187"/>
        <v>-0.46721875202278462</v>
      </c>
      <c r="EK47" s="9">
        <v>392883</v>
      </c>
      <c r="EL47" s="172">
        <f t="shared" si="169"/>
        <v>6.0674924620228651E-2</v>
      </c>
      <c r="EM47" s="172">
        <f t="shared" si="206"/>
        <v>-0.46891124121178362</v>
      </c>
      <c r="EN47" s="9">
        <v>716776</v>
      </c>
      <c r="EO47" s="172">
        <f t="shared" si="172"/>
        <v>0.11464882981660371</v>
      </c>
      <c r="EP47" s="172">
        <f t="shared" si="207"/>
        <v>-4.1242146630123488E-2</v>
      </c>
    </row>
    <row r="48" spans="2:146" s="169" customFormat="1" ht="16.5" customHeight="1">
      <c r="B48" s="170" t="s">
        <v>418</v>
      </c>
      <c r="C48" s="171" t="s">
        <v>160</v>
      </c>
      <c r="D48" s="7">
        <v>0</v>
      </c>
      <c r="E48" s="7" t="s">
        <v>118</v>
      </c>
      <c r="F48" s="7" t="s">
        <v>118</v>
      </c>
      <c r="G48" s="7" t="s">
        <v>118</v>
      </c>
      <c r="H48" s="7" t="s">
        <v>118</v>
      </c>
      <c r="I48" s="7" t="s">
        <v>118</v>
      </c>
      <c r="J48" s="7"/>
      <c r="K48" s="7"/>
      <c r="L48" s="7"/>
      <c r="M48" s="7"/>
      <c r="N48" s="172"/>
      <c r="O48" s="7"/>
      <c r="P48" s="7"/>
      <c r="Q48" s="7"/>
      <c r="R48" s="172"/>
      <c r="S48" s="7"/>
      <c r="T48" s="7"/>
      <c r="U48" s="7"/>
      <c r="V48" s="7"/>
      <c r="W48" s="7"/>
      <c r="X48" s="7"/>
      <c r="Y48" s="7"/>
      <c r="Z48" s="7"/>
      <c r="AA48" s="7"/>
      <c r="AB48" s="172"/>
      <c r="AC48" s="7"/>
      <c r="AD48" s="7"/>
      <c r="AE48" s="7"/>
      <c r="AF48" s="7"/>
      <c r="AG48" s="7"/>
      <c r="AH48" s="7" t="s">
        <v>118</v>
      </c>
      <c r="AI48" s="7" t="s">
        <v>118</v>
      </c>
      <c r="AJ48" s="7" t="s">
        <v>118</v>
      </c>
      <c r="AK48" s="172" t="s">
        <v>118</v>
      </c>
      <c r="AL48" s="172" t="s">
        <v>118</v>
      </c>
      <c r="AM48" s="9">
        <v>0</v>
      </c>
      <c r="AN48" s="7" t="s">
        <v>118</v>
      </c>
      <c r="AO48" s="7" t="s">
        <v>118</v>
      </c>
      <c r="AP48" s="7" t="s">
        <v>118</v>
      </c>
      <c r="AQ48" s="7" t="s">
        <v>118</v>
      </c>
      <c r="AR48" s="7" t="s">
        <v>118</v>
      </c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172" t="s">
        <v>118</v>
      </c>
      <c r="BG48" s="172" t="s">
        <v>118</v>
      </c>
      <c r="BH48" s="9" t="s">
        <v>118</v>
      </c>
      <c r="BI48" s="172" t="s">
        <v>118</v>
      </c>
      <c r="BJ48" s="172" t="s">
        <v>118</v>
      </c>
      <c r="BK48" s="9" t="s">
        <v>118</v>
      </c>
      <c r="BL48" s="163" t="s">
        <v>118</v>
      </c>
      <c r="BM48" s="163" t="s">
        <v>118</v>
      </c>
      <c r="BN48" s="9" t="s">
        <v>118</v>
      </c>
      <c r="BO48" s="172" t="s">
        <v>118</v>
      </c>
      <c r="BP48" s="172" t="s">
        <v>118</v>
      </c>
      <c r="BQ48" s="9">
        <v>340661</v>
      </c>
      <c r="BR48" s="172">
        <f>BQ48/$BQ$6</f>
        <v>0.13870477175424417</v>
      </c>
      <c r="BS48" s="163">
        <v>1</v>
      </c>
      <c r="BT48" s="9">
        <v>341224</v>
      </c>
      <c r="BU48" s="163">
        <f>BT48/$BT$6</f>
        <v>0.15425488872684925</v>
      </c>
      <c r="BV48" s="163" t="s">
        <v>118</v>
      </c>
      <c r="BW48" s="31">
        <v>342038</v>
      </c>
      <c r="BX48" s="163">
        <f>BW48/$BW$6</f>
        <v>0.15345548288914701</v>
      </c>
      <c r="BY48" s="163" t="s">
        <v>118</v>
      </c>
      <c r="BZ48" s="9">
        <v>342853</v>
      </c>
      <c r="CA48" s="163">
        <f t="shared" si="216"/>
        <v>0.12881791389320135</v>
      </c>
      <c r="CB48" s="163" t="s">
        <v>118</v>
      </c>
      <c r="CC48" s="9">
        <v>343670</v>
      </c>
      <c r="CD48" s="163">
        <f>CC48/$CC$6</f>
        <v>0.11519005840112834</v>
      </c>
      <c r="CE48" s="163">
        <f>(CC48/BQ48)-1</f>
        <v>8.8328279433218526E-3</v>
      </c>
      <c r="CF48" s="9">
        <v>344489</v>
      </c>
      <c r="CG48" s="163">
        <f t="shared" si="217"/>
        <v>0.12047146588555301</v>
      </c>
      <c r="CH48" s="163">
        <f>(CF48/BT48)-1</f>
        <v>9.5684945959253476E-3</v>
      </c>
      <c r="CI48" s="9">
        <v>345310</v>
      </c>
      <c r="CJ48" s="163">
        <f>CI48/$CI$6</f>
        <v>0.11867428203794923</v>
      </c>
      <c r="CK48" s="163">
        <f>(CI48/BW48)-1</f>
        <v>9.5661885521491907E-3</v>
      </c>
      <c r="CL48" s="9">
        <v>346133</v>
      </c>
      <c r="CM48" s="163">
        <f>CL48/$CL$6</f>
        <v>0.10418867157810771</v>
      </c>
      <c r="CN48" s="163">
        <f>(CL48/BZ48)-1</f>
        <v>9.5667822652856227E-3</v>
      </c>
      <c r="CO48" s="9"/>
      <c r="CP48" s="163"/>
      <c r="CQ48" s="163"/>
      <c r="CR48" s="9"/>
      <c r="CS48" s="9"/>
      <c r="CT48" s="163"/>
      <c r="CU48" s="9"/>
      <c r="CV48" s="9"/>
      <c r="CW48" s="163"/>
      <c r="CX48" s="9"/>
      <c r="CY48" s="9"/>
      <c r="CZ48" s="163"/>
      <c r="DA48" s="9"/>
      <c r="DB48" s="9">
        <f>DA48/$DA$28</f>
        <v>0</v>
      </c>
      <c r="DC48" s="163" t="s">
        <v>118</v>
      </c>
      <c r="DD48" s="9">
        <v>0</v>
      </c>
      <c r="DE48" s="9" t="s">
        <v>118</v>
      </c>
      <c r="DF48" s="163" t="s">
        <v>118</v>
      </c>
      <c r="DG48" s="9">
        <v>410837</v>
      </c>
      <c r="DH48" s="163">
        <f>DG48/$DG$6</f>
        <v>9.3266103639547626E-2</v>
      </c>
      <c r="DI48" s="163" t="s">
        <v>118</v>
      </c>
      <c r="DJ48" s="9">
        <v>413187</v>
      </c>
      <c r="DK48" s="163">
        <f>DJ48/$DJ$6</f>
        <v>9.1633073838577453E-2</v>
      </c>
      <c r="DL48" s="163" t="s">
        <v>118</v>
      </c>
      <c r="DM48" s="9">
        <v>413659</v>
      </c>
      <c r="DN48" s="163">
        <f>DM48/$DM$6</f>
        <v>7.7771769019122597E-2</v>
      </c>
      <c r="DO48" s="163" t="s">
        <v>118</v>
      </c>
      <c r="DP48" s="9">
        <v>414131</v>
      </c>
      <c r="DQ48" s="163">
        <f>DP48/$DP$6</f>
        <v>8.1587457630791685E-2</v>
      </c>
      <c r="DR48" s="163" t="s">
        <v>118</v>
      </c>
      <c r="DS48" s="9">
        <v>414604</v>
      </c>
      <c r="DT48" s="163">
        <f>DS48/DS$6</f>
        <v>7.9248230933157068E-2</v>
      </c>
      <c r="DU48" s="163" t="s">
        <v>118</v>
      </c>
      <c r="DV48" s="9">
        <v>415077</v>
      </c>
      <c r="DW48" s="172">
        <f t="shared" si="218"/>
        <v>7.8423766873333217E-2</v>
      </c>
      <c r="DX48" s="163">
        <f t="shared" si="219"/>
        <v>4.5742000595372367E-3</v>
      </c>
      <c r="DY48" s="9">
        <v>415551</v>
      </c>
      <c r="DZ48" s="172">
        <f t="shared" si="220"/>
        <v>7.0868164044013707E-2</v>
      </c>
      <c r="EA48" s="172">
        <f t="shared" si="221"/>
        <v>4.5738156307491007E-3</v>
      </c>
      <c r="EB48" s="9">
        <v>415897</v>
      </c>
      <c r="EC48" s="172">
        <f>EB48/EB$6</f>
        <v>7.4650652529309428E-2</v>
      </c>
      <c r="ED48" s="172">
        <f>(EB48/DP48)-1</f>
        <v>4.2643511352686847E-3</v>
      </c>
      <c r="EE48" s="9">
        <v>416387</v>
      </c>
      <c r="EF48" s="172">
        <f t="shared" si="200"/>
        <v>7.1635006526318004E-2</v>
      </c>
      <c r="EG48" s="163">
        <f t="shared" si="201"/>
        <v>4.3004891414457624E-3</v>
      </c>
      <c r="EH48" s="9">
        <v>416878</v>
      </c>
      <c r="EI48" s="172">
        <f t="shared" si="186"/>
        <v>7.3467326198044108E-2</v>
      </c>
      <c r="EJ48" s="163">
        <f t="shared" si="187"/>
        <v>4.3389539772138441E-3</v>
      </c>
      <c r="EK48" s="9">
        <v>417369</v>
      </c>
      <c r="EL48" s="172">
        <f t="shared" si="169"/>
        <v>6.4456422430647836E-2</v>
      </c>
      <c r="EM48" s="163">
        <f t="shared" si="206"/>
        <v>4.3749142704505584E-3</v>
      </c>
      <c r="EN48" s="9">
        <v>417861</v>
      </c>
      <c r="EO48" s="172">
        <f t="shared" si="172"/>
        <v>6.6837163459708263E-2</v>
      </c>
      <c r="EP48" s="163">
        <f t="shared" si="207"/>
        <v>4.722323075184498E-3</v>
      </c>
    </row>
    <row r="49" spans="2:146" s="149" customFormat="1" ht="16.5" customHeight="1">
      <c r="B49" s="177" t="s">
        <v>364</v>
      </c>
      <c r="C49" s="178" t="s">
        <v>324</v>
      </c>
      <c r="D49" s="4" t="s">
        <v>118</v>
      </c>
      <c r="E49" s="163" t="s">
        <v>118</v>
      </c>
      <c r="F49" s="4" t="s">
        <v>118</v>
      </c>
      <c r="G49" s="163" t="s">
        <v>118</v>
      </c>
      <c r="H49" s="4" t="s">
        <v>118</v>
      </c>
      <c r="I49" s="163" t="s">
        <v>118</v>
      </c>
      <c r="J49" s="4"/>
      <c r="K49" s="163"/>
      <c r="L49" s="4"/>
      <c r="M49" s="163"/>
      <c r="N49" s="163"/>
      <c r="O49" s="164"/>
      <c r="P49" s="163"/>
      <c r="Q49" s="172"/>
      <c r="R49" s="164"/>
      <c r="S49" s="163"/>
      <c r="T49" s="163"/>
      <c r="U49" s="4"/>
      <c r="V49" s="163"/>
      <c r="W49" s="163"/>
      <c r="X49" s="4"/>
      <c r="Y49" s="163"/>
      <c r="Z49" s="163"/>
      <c r="AA49" s="4"/>
      <c r="AB49" s="163"/>
      <c r="AC49" s="163"/>
      <c r="AD49" s="4"/>
      <c r="AE49" s="163"/>
      <c r="AF49" s="163"/>
      <c r="AG49" s="4"/>
      <c r="AH49" s="163" t="s">
        <v>118</v>
      </c>
      <c r="AI49" s="163" t="s">
        <v>118</v>
      </c>
      <c r="AJ49" s="163" t="s">
        <v>118</v>
      </c>
      <c r="AK49" s="163" t="s">
        <v>118</v>
      </c>
      <c r="AL49" s="4" t="s">
        <v>118</v>
      </c>
      <c r="AM49" s="163" t="s">
        <v>118</v>
      </c>
      <c r="AN49" s="163" t="s">
        <v>118</v>
      </c>
      <c r="AO49" s="4" t="s">
        <v>118</v>
      </c>
      <c r="AP49" s="163" t="s">
        <v>118</v>
      </c>
      <c r="AQ49" s="163" t="s">
        <v>118</v>
      </c>
      <c r="AR49" s="4" t="s">
        <v>118</v>
      </c>
      <c r="AS49" s="163"/>
      <c r="AT49" s="163"/>
      <c r="AU49" s="163"/>
      <c r="AV49" s="163"/>
      <c r="AW49" s="4"/>
      <c r="AX49" s="163"/>
      <c r="AY49" s="163"/>
      <c r="AZ49" s="4"/>
      <c r="BA49" s="163"/>
      <c r="BB49" s="163"/>
      <c r="BC49" s="4"/>
      <c r="BD49" s="163"/>
      <c r="BE49" s="163"/>
      <c r="BF49" s="163" t="s">
        <v>118</v>
      </c>
      <c r="BG49" s="163" t="s">
        <v>118</v>
      </c>
      <c r="BH49" s="4" t="s">
        <v>118</v>
      </c>
      <c r="BI49" s="163" t="s">
        <v>118</v>
      </c>
      <c r="BJ49" s="163" t="s">
        <v>118</v>
      </c>
      <c r="BK49" s="4" t="s">
        <v>118</v>
      </c>
      <c r="BL49" s="163" t="s">
        <v>118</v>
      </c>
      <c r="BM49" s="163" t="s">
        <v>118</v>
      </c>
      <c r="BN49" s="4" t="s">
        <v>118</v>
      </c>
      <c r="BO49" s="163" t="s">
        <v>118</v>
      </c>
      <c r="BP49" s="163" t="s">
        <v>118</v>
      </c>
      <c r="BQ49" s="5"/>
      <c r="BR49" s="163" t="s">
        <v>118</v>
      </c>
      <c r="BS49" s="163" t="s">
        <v>118</v>
      </c>
      <c r="BT49" s="5" t="s">
        <v>118</v>
      </c>
      <c r="BU49" s="163" t="s">
        <v>118</v>
      </c>
      <c r="BV49" s="163" t="s">
        <v>118</v>
      </c>
      <c r="BW49" s="165" t="s">
        <v>118</v>
      </c>
      <c r="BX49" s="163" t="s">
        <v>118</v>
      </c>
      <c r="BY49" s="163" t="s">
        <v>118</v>
      </c>
      <c r="BZ49" s="5">
        <v>5130.3757616540215</v>
      </c>
      <c r="CA49" s="163">
        <f t="shared" si="216"/>
        <v>1.9276025092518224E-3</v>
      </c>
      <c r="CB49" s="163" t="s">
        <v>118</v>
      </c>
      <c r="CC49" s="5">
        <v>5148</v>
      </c>
      <c r="CD49" s="163">
        <f t="shared" ref="CD49:CD54" si="222">CC49/$CC$6</f>
        <v>1.7254878827043638E-3</v>
      </c>
      <c r="CE49" s="163" t="s">
        <v>118</v>
      </c>
      <c r="CF49" s="5">
        <v>2188.6132599997341</v>
      </c>
      <c r="CG49" s="163">
        <f t="shared" si="217"/>
        <v>7.6538132622152493E-4</v>
      </c>
      <c r="CH49" s="163" t="s">
        <v>118</v>
      </c>
      <c r="CI49" s="5">
        <v>7391.830848930108</v>
      </c>
      <c r="CJ49" s="163">
        <f t="shared" ref="CJ49:CJ54" si="223">CI49/$CI$6</f>
        <v>2.5403846368270405E-3</v>
      </c>
      <c r="CK49" s="163" t="s">
        <v>118</v>
      </c>
      <c r="CL49" s="5">
        <v>24774</v>
      </c>
      <c r="CM49" s="163">
        <f t="shared" ref="CM49:CM54" si="224">CL49/$CL$6</f>
        <v>7.4571628526492436E-3</v>
      </c>
      <c r="CN49" s="163">
        <f t="shared" si="205"/>
        <v>3.8288860603873038</v>
      </c>
      <c r="CO49" s="5">
        <v>36399</v>
      </c>
      <c r="CP49" s="163">
        <f>CO49/$CO$6</f>
        <v>9.6548354548029874E-3</v>
      </c>
      <c r="CQ49" s="163">
        <f>(CO49/CC49)-1</f>
        <v>6.0705128205128203</v>
      </c>
      <c r="CR49" s="5">
        <v>32321</v>
      </c>
      <c r="CS49" s="163">
        <f t="shared" ref="CS49:CS54" si="225">CR49/$CR$28</f>
        <v>9.2729162620171935E-3</v>
      </c>
      <c r="CT49" s="163">
        <f t="shared" si="155"/>
        <v>13.767798674492143</v>
      </c>
      <c r="CU49" s="5">
        <v>32928</v>
      </c>
      <c r="CV49" s="163">
        <f t="shared" ref="CV49:CV54" si="226">CU49/$CU$28</f>
        <v>9.3728197904038475E-3</v>
      </c>
      <c r="CW49" s="163">
        <f t="shared" si="156"/>
        <v>3.4546473902018455</v>
      </c>
      <c r="CX49" s="5">
        <v>29229</v>
      </c>
      <c r="CY49" s="163">
        <f t="shared" si="157"/>
        <v>7.2791596573697727E-3</v>
      </c>
      <c r="CZ49" s="163">
        <f t="shared" si="158"/>
        <v>0.17982562363768473</v>
      </c>
      <c r="DA49" s="5">
        <v>31157</v>
      </c>
      <c r="DB49" s="163">
        <f t="shared" si="159"/>
        <v>6.899974399427398E-3</v>
      </c>
      <c r="DC49" s="163">
        <f t="shared" si="160"/>
        <v>-0.14401494546553473</v>
      </c>
      <c r="DD49" s="5">
        <v>29729</v>
      </c>
      <c r="DE49" s="163">
        <f>DD49/$CR$28</f>
        <v>8.5292697488787202E-3</v>
      </c>
      <c r="DF49" s="163">
        <f t="shared" si="162"/>
        <v>-8.0195538504377994E-2</v>
      </c>
      <c r="DG49" s="5">
        <v>48519</v>
      </c>
      <c r="DH49" s="163">
        <f t="shared" si="116"/>
        <v>1.1014533945304855E-2</v>
      </c>
      <c r="DI49" s="163">
        <f t="shared" si="69"/>
        <v>0.473487609329446</v>
      </c>
      <c r="DJ49" s="5">
        <v>48689</v>
      </c>
      <c r="DK49" s="163">
        <f t="shared" si="181"/>
        <v>1.0797829389904565E-2</v>
      </c>
      <c r="DL49" s="163">
        <f t="shared" si="163"/>
        <v>0.66577713914263237</v>
      </c>
      <c r="DM49" s="5">
        <v>49860</v>
      </c>
      <c r="DN49" s="163">
        <f t="shared" si="71"/>
        <v>9.3741473128674899E-3</v>
      </c>
      <c r="DO49" s="163">
        <f>(DM49/DA49)-1</f>
        <v>0.60028244054305624</v>
      </c>
      <c r="DP49" s="5">
        <v>42017</v>
      </c>
      <c r="DQ49" s="163">
        <f t="shared" si="208"/>
        <v>8.2777193865539514E-3</v>
      </c>
      <c r="DR49" s="163">
        <f>(DP49/DD49)-1</f>
        <v>0.41333378182919045</v>
      </c>
      <c r="DS49" s="5">
        <v>42205</v>
      </c>
      <c r="DT49" s="163">
        <f t="shared" si="72"/>
        <v>8.0671474142408033E-3</v>
      </c>
      <c r="DU49" s="163">
        <f>(DS49/DG49)-1</f>
        <v>-0.13013458645066878</v>
      </c>
      <c r="DV49" s="5">
        <v>41641</v>
      </c>
      <c r="DW49" s="172">
        <f t="shared" si="218"/>
        <v>7.8675621062416577E-3</v>
      </c>
      <c r="DX49" s="163">
        <f t="shared" si="219"/>
        <v>-0.14475548891946843</v>
      </c>
      <c r="DY49" s="5">
        <v>41103</v>
      </c>
      <c r="DZ49" s="172">
        <f t="shared" si="220"/>
        <v>7.0097151654095295E-3</v>
      </c>
      <c r="EA49" s="163">
        <f t="shared" si="221"/>
        <v>-0.17563176895306865</v>
      </c>
      <c r="EB49" s="5">
        <v>32896</v>
      </c>
      <c r="EC49" s="163">
        <f t="shared" si="75"/>
        <v>5.9046058654045669E-3</v>
      </c>
      <c r="ED49" s="163">
        <f>(EB49/DP49)-1</f>
        <v>-0.21707880143751335</v>
      </c>
      <c r="EE49" s="5">
        <v>70562</v>
      </c>
      <c r="EF49" s="163">
        <f t="shared" si="200"/>
        <v>1.2139450392327451E-2</v>
      </c>
      <c r="EG49" s="163">
        <f t="shared" si="201"/>
        <v>0.6718872171543655</v>
      </c>
      <c r="EH49" s="5">
        <v>70604</v>
      </c>
      <c r="EI49" s="163">
        <f t="shared" si="186"/>
        <v>1.2442698100851343E-2</v>
      </c>
      <c r="EJ49" s="163">
        <f t="shared" si="187"/>
        <v>0.69554045291899813</v>
      </c>
      <c r="EK49" s="5">
        <v>69497</v>
      </c>
      <c r="EL49" s="163">
        <f t="shared" si="169"/>
        <v>1.0732776007951554E-2</v>
      </c>
      <c r="EM49" s="163">
        <f t="shared" si="206"/>
        <v>0.69080115806632114</v>
      </c>
      <c r="EN49" s="5">
        <v>63746</v>
      </c>
      <c r="EO49" s="163">
        <f t="shared" si="172"/>
        <v>1.0196217933481619E-2</v>
      </c>
      <c r="EP49" s="163">
        <f t="shared" si="207"/>
        <v>0.9378039883268483</v>
      </c>
    </row>
    <row r="50" spans="2:146" s="149" customFormat="1" ht="16.5" customHeight="1">
      <c r="B50" s="177" t="s">
        <v>46</v>
      </c>
      <c r="C50" s="178" t="s">
        <v>47</v>
      </c>
      <c r="D50" s="4">
        <v>6874</v>
      </c>
      <c r="E50" s="163">
        <f t="shared" si="117"/>
        <v>1.0221774133587911E-2</v>
      </c>
      <c r="F50" s="4">
        <v>6771</v>
      </c>
      <c r="G50" s="163">
        <f t="shared" si="118"/>
        <v>9.6333055426719438E-3</v>
      </c>
      <c r="H50" s="4">
        <v>6624</v>
      </c>
      <c r="I50" s="163">
        <f t="shared" si="119"/>
        <v>7.5802743500864569E-3</v>
      </c>
      <c r="J50" s="4">
        <v>6537</v>
      </c>
      <c r="K50" s="163">
        <f t="shared" si="120"/>
        <v>6.1248927183392612E-3</v>
      </c>
      <c r="L50" s="4">
        <v>6395</v>
      </c>
      <c r="M50" s="163">
        <f t="shared" ref="M50:M57" si="227">L50/$L$6</f>
        <v>6.9265504045993593E-3</v>
      </c>
      <c r="N50" s="163">
        <f>(L50/D50)-1</f>
        <v>-6.9682862961885417E-2</v>
      </c>
      <c r="O50" s="5">
        <v>6234</v>
      </c>
      <c r="P50" s="163">
        <f t="shared" ref="P50:P61" si="228">O50/$O$6</f>
        <v>5.8870302132891629E-3</v>
      </c>
      <c r="Q50" s="163">
        <f>(O50/F50)-1</f>
        <v>-7.9308817013735045E-2</v>
      </c>
      <c r="R50" s="164">
        <v>6056</v>
      </c>
      <c r="S50" s="163">
        <f t="shared" ref="S50:S61" si="229">R50/$R$6</f>
        <v>5.4337488201156373E-3</v>
      </c>
      <c r="T50" s="163">
        <f>(R50/H50)-1</f>
        <v>-8.5748792270531449E-2</v>
      </c>
      <c r="U50" s="164">
        <v>5864</v>
      </c>
      <c r="V50" s="163">
        <f t="shared" ref="V50:V59" si="230">U50/$U$6</f>
        <v>4.11185017831574E-3</v>
      </c>
      <c r="W50" s="163">
        <f>(U50/J50)-1</f>
        <v>-0.10295242465962984</v>
      </c>
      <c r="X50" s="164">
        <v>5661</v>
      </c>
      <c r="Y50" s="163">
        <f t="shared" ref="Y50:Y61" si="231">X50/$X$6</f>
        <v>4.4666281100111333E-3</v>
      </c>
      <c r="Z50" s="163">
        <f>(X50/L50)-1</f>
        <v>-0.11477716966379981</v>
      </c>
      <c r="AA50" s="164">
        <v>5451</v>
      </c>
      <c r="AB50" s="163">
        <f t="shared" ref="AB50:AB61" si="232">AA50/$AA$6</f>
        <v>4.1299115148842741E-3</v>
      </c>
      <c r="AC50" s="163">
        <f>(AA50/O50)-1</f>
        <v>-0.1256015399422522</v>
      </c>
      <c r="AD50" s="164">
        <v>7732</v>
      </c>
      <c r="AE50" s="163">
        <f t="shared" ref="AE50:AE61" si="233">AD50/$AD$6</f>
        <v>5.7000934042724157E-3</v>
      </c>
      <c r="AF50" s="163">
        <f>(AD50/R50)-1</f>
        <v>0.27675033025099083</v>
      </c>
      <c r="AG50" s="164">
        <v>13707</v>
      </c>
      <c r="AH50" s="163">
        <f t="shared" ref="AH50:AH59" si="234">AG50/$AG$6</f>
        <v>8.5223669386628332E-3</v>
      </c>
      <c r="AI50" s="163">
        <f>(AG50/U50)-1</f>
        <v>1.3374829467939975</v>
      </c>
      <c r="AJ50" s="164">
        <v>16729</v>
      </c>
      <c r="AK50" s="163">
        <f t="shared" ref="AK50:AK61" si="235">AJ50/$AJ$6</f>
        <v>1.1473810986985054E-2</v>
      </c>
      <c r="AL50" s="163">
        <f>(AJ50/X50)-1</f>
        <v>1.9551316021904257</v>
      </c>
      <c r="AM50" s="164">
        <v>17835</v>
      </c>
      <c r="AN50" s="163">
        <f t="shared" ref="AN50:AN61" si="236">AM50/$AM$6</f>
        <v>1.1843195690630628E-2</v>
      </c>
      <c r="AO50" s="163">
        <f>(AM50/AA50)-1</f>
        <v>2.271876719867914</v>
      </c>
      <c r="AP50" s="164">
        <v>21837</v>
      </c>
      <c r="AQ50" s="163">
        <f t="shared" ref="AQ50:AQ61" si="237">AP50/$AP$6</f>
        <v>1.5215258597384065E-2</v>
      </c>
      <c r="AR50" s="163">
        <f>(AP50/AD50)-1</f>
        <v>1.8242369374030005</v>
      </c>
      <c r="AS50" s="164">
        <v>18492</v>
      </c>
      <c r="AT50" s="163">
        <f t="shared" ref="AT50:AT59" si="238">AS50/$AS$6</f>
        <v>1.1370211300730775E-2</v>
      </c>
      <c r="AU50" s="163">
        <f>(AS50/AG50)-1</f>
        <v>0.34909170496826447</v>
      </c>
      <c r="AV50" s="164">
        <v>15572</v>
      </c>
      <c r="AW50" s="163">
        <f t="shared" ref="AW50:AW61" si="239">AV50/$AV$6</f>
        <v>1.072314428041587E-2</v>
      </c>
      <c r="AX50" s="163">
        <f>(AV50/AJ50)-1</f>
        <v>-6.9161336601111789E-2</v>
      </c>
      <c r="AY50" s="164">
        <v>11079</v>
      </c>
      <c r="AZ50" s="163">
        <f t="shared" ref="AZ50:AZ61" si="240">AY50/$AY$6</f>
        <v>6.9839788948810001E-3</v>
      </c>
      <c r="BA50" s="163">
        <f>(AY50/AM50)-1</f>
        <v>-0.37880571909167371</v>
      </c>
      <c r="BB50" s="164">
        <v>10001</v>
      </c>
      <c r="BC50" s="163">
        <f t="shared" ref="BC50:BC61" si="241">BB50/$BB$6</f>
        <v>6.1363733977997164E-3</v>
      </c>
      <c r="BD50" s="163">
        <f>(BB50/AP50)-1</f>
        <v>-0.54201584466730779</v>
      </c>
      <c r="BE50" s="164">
        <v>13720</v>
      </c>
      <c r="BF50" s="163">
        <f t="shared" ref="BF50:BF60" si="242">BE50/$BE$6</f>
        <v>7.1413811285360113E-3</v>
      </c>
      <c r="BG50" s="163">
        <f>(BE50/AS50)-1</f>
        <v>-0.25805753839498158</v>
      </c>
      <c r="BH50" s="164">
        <v>15953</v>
      </c>
      <c r="BI50" s="163">
        <f t="shared" ref="BI50:BI57" si="243">BH50/$BH$6</f>
        <v>8.7071994725357264E-3</v>
      </c>
      <c r="BJ50" s="163">
        <f>(BH50/AV50)-1</f>
        <v>2.4466992036989543E-2</v>
      </c>
      <c r="BK50" s="164">
        <v>21969</v>
      </c>
      <c r="BL50" s="163">
        <f>BK50/$BK$6</f>
        <v>1.173632925187512E-2</v>
      </c>
      <c r="BM50" s="163">
        <f>(BK50/AY50)-1</f>
        <v>0.98294069861900901</v>
      </c>
      <c r="BN50" s="164">
        <v>25701</v>
      </c>
      <c r="BO50" s="163">
        <f t="shared" ref="BO50:BO61" si="244">BN50/$BN$6</f>
        <v>1.3487359634585493E-2</v>
      </c>
      <c r="BP50" s="163">
        <f>(BN50/BB50)-1</f>
        <v>1.5698430156984302</v>
      </c>
      <c r="BQ50" s="164">
        <v>28964</v>
      </c>
      <c r="BR50" s="163">
        <f t="shared" si="148"/>
        <v>1.1793087582934143E-2</v>
      </c>
      <c r="BS50" s="163">
        <f>(BQ50/BE50)-1</f>
        <v>1.111078717201166</v>
      </c>
      <c r="BT50" s="164">
        <v>31203</v>
      </c>
      <c r="BU50" s="163">
        <f t="shared" si="150"/>
        <v>1.4105734921763645E-2</v>
      </c>
      <c r="BV50" s="163">
        <f>(BT50/BH50)-1</f>
        <v>0.95593305334419854</v>
      </c>
      <c r="BW50" s="166">
        <v>27813</v>
      </c>
      <c r="BX50" s="163">
        <f t="shared" si="152"/>
        <v>1.2478313361661119E-2</v>
      </c>
      <c r="BY50" s="163">
        <f>(BW50/BK50)-1</f>
        <v>0.26601119759661351</v>
      </c>
      <c r="BZ50" s="164">
        <v>27112</v>
      </c>
      <c r="CA50" s="163">
        <f t="shared" si="216"/>
        <v>1.0186614325884491E-2</v>
      </c>
      <c r="CB50" s="163">
        <f>(BZ50/BN50)-1</f>
        <v>5.4900587525777311E-2</v>
      </c>
      <c r="CC50" s="164">
        <v>23383</v>
      </c>
      <c r="CD50" s="163">
        <f t="shared" si="222"/>
        <v>7.8374287415066309E-3</v>
      </c>
      <c r="CE50" s="163">
        <f>(CC50/BQ50)-1</f>
        <v>-0.19268747410578646</v>
      </c>
      <c r="CF50" s="164">
        <v>26494</v>
      </c>
      <c r="CG50" s="163">
        <f t="shared" si="217"/>
        <v>9.2652334825548601E-3</v>
      </c>
      <c r="CH50" s="163">
        <f>(CF50/BT50)-1</f>
        <v>-0.15091497612409066</v>
      </c>
      <c r="CI50" s="164">
        <v>24535</v>
      </c>
      <c r="CJ50" s="163">
        <f t="shared" si="223"/>
        <v>8.432056731056398E-3</v>
      </c>
      <c r="CK50" s="163">
        <f>(CI50/BW50)-1</f>
        <v>-0.11785855535181389</v>
      </c>
      <c r="CL50" s="164">
        <v>20636</v>
      </c>
      <c r="CM50" s="163">
        <f t="shared" si="224"/>
        <v>6.2115933086005406E-3</v>
      </c>
      <c r="CN50" s="163">
        <f t="shared" si="205"/>
        <v>-0.23886102095013273</v>
      </c>
      <c r="CO50" s="164">
        <v>541</v>
      </c>
      <c r="CP50" s="163">
        <f>CO50/$CO$6</f>
        <v>1.4350026047551902E-4</v>
      </c>
      <c r="CQ50" s="163">
        <f>(CO50/CC50)-1</f>
        <v>-0.97686353333618436</v>
      </c>
      <c r="CR50" s="164">
        <v>487</v>
      </c>
      <c r="CS50" s="163">
        <f t="shared" si="225"/>
        <v>1.3972062187439662E-4</v>
      </c>
      <c r="CT50" s="163">
        <f>(CR50/CF50)-1</f>
        <v>-0.98161847965577109</v>
      </c>
      <c r="CU50" s="164">
        <v>433</v>
      </c>
      <c r="CV50" s="163">
        <f t="shared" si="226"/>
        <v>1.2325166937696993E-4</v>
      </c>
      <c r="CW50" s="163">
        <f>(CU50/CI50)-1</f>
        <v>-0.98235174240880374</v>
      </c>
      <c r="CX50" s="164">
        <v>377</v>
      </c>
      <c r="CY50" s="163">
        <f>CX50/$CX$28</f>
        <v>9.3887686572527432E-5</v>
      </c>
      <c r="CZ50" s="163">
        <f>(CX50/CL50)-1</f>
        <v>-0.98173095561155266</v>
      </c>
      <c r="DA50" s="164">
        <v>432</v>
      </c>
      <c r="DB50" s="163">
        <f t="shared" si="159"/>
        <v>9.566995989834181E-5</v>
      </c>
      <c r="DC50" s="163">
        <f>(DA50/CO50)-1</f>
        <v>-0.20147874306839186</v>
      </c>
      <c r="DD50" s="164">
        <v>375</v>
      </c>
      <c r="DE50" s="163">
        <f>DD50/$CR$28</f>
        <v>1.0758774784989472E-4</v>
      </c>
      <c r="DF50" s="163">
        <f>(DD50/CR50)-1</f>
        <v>-0.22997946611909648</v>
      </c>
      <c r="DG50" s="164">
        <v>335</v>
      </c>
      <c r="DH50" s="163">
        <f>DG50/$DG$6</f>
        <v>7.6049977775245295E-5</v>
      </c>
      <c r="DI50" s="163">
        <f t="shared" si="69"/>
        <v>-0.2263279445727483</v>
      </c>
      <c r="DJ50" s="164">
        <v>315</v>
      </c>
      <c r="DK50" s="163">
        <f t="shared" si="181"/>
        <v>6.9858001967999718E-5</v>
      </c>
      <c r="DL50" s="163">
        <f>(DJ50/CX50)-1</f>
        <v>-0.16445623342175064</v>
      </c>
      <c r="DM50" s="164">
        <v>300</v>
      </c>
      <c r="DN50" s="163">
        <f t="shared" si="71"/>
        <v>5.6402811750105237E-5</v>
      </c>
      <c r="DO50" s="163">
        <f>(DM50/DA50)-1</f>
        <v>-0.30555555555555558</v>
      </c>
      <c r="DP50" s="164">
        <v>268</v>
      </c>
      <c r="DQ50" s="163">
        <f t="shared" si="208"/>
        <v>5.2798362462728395E-5</v>
      </c>
      <c r="DR50" s="163">
        <f>(DP50/DD50)-1</f>
        <v>-0.28533333333333333</v>
      </c>
      <c r="DS50" s="164">
        <v>243</v>
      </c>
      <c r="DT50" s="163">
        <f t="shared" si="72"/>
        <v>4.6447501994088744E-5</v>
      </c>
      <c r="DU50" s="163">
        <f>(DS50/DG50)-1</f>
        <v>-0.27462686567164174</v>
      </c>
      <c r="DV50" s="164">
        <v>169</v>
      </c>
      <c r="DW50" s="172">
        <f t="shared" si="218"/>
        <v>3.193050109158858E-5</v>
      </c>
      <c r="DX50" s="163">
        <f t="shared" si="219"/>
        <v>-0.46349206349206351</v>
      </c>
      <c r="DY50" s="164">
        <v>169</v>
      </c>
      <c r="DZ50" s="172">
        <f t="shared" si="220"/>
        <v>2.8821299247116037E-5</v>
      </c>
      <c r="EA50" s="163">
        <f t="shared" si="221"/>
        <v>-0.43666666666666665</v>
      </c>
      <c r="EB50" s="164">
        <v>279</v>
      </c>
      <c r="EC50" s="163">
        <f t="shared" si="75"/>
        <v>5.0078582090463101E-5</v>
      </c>
      <c r="ED50" s="163">
        <f>(EB50/DP50)-1</f>
        <v>4.1044776119403048E-2</v>
      </c>
      <c r="EE50" s="164">
        <v>279</v>
      </c>
      <c r="EF50" s="163">
        <f t="shared" si="200"/>
        <v>4.7999017310441301E-5</v>
      </c>
      <c r="EG50" s="163">
        <f t="shared" si="201"/>
        <v>0.14814814814814814</v>
      </c>
      <c r="EH50" s="164">
        <v>95</v>
      </c>
      <c r="EI50" s="163">
        <f t="shared" si="186"/>
        <v>1.6742058800930223E-5</v>
      </c>
      <c r="EJ50" s="163">
        <f t="shared" si="187"/>
        <v>-0.43786982248520712</v>
      </c>
      <c r="EK50" s="164">
        <v>52</v>
      </c>
      <c r="EL50" s="163">
        <f t="shared" si="169"/>
        <v>8.0306250976801993E-6</v>
      </c>
      <c r="EM50" s="163">
        <f t="shared" si="206"/>
        <v>-0.69230769230769229</v>
      </c>
      <c r="EN50" s="164">
        <v>11</v>
      </c>
      <c r="EO50" s="163">
        <f t="shared" si="172"/>
        <v>1.7594578054826624E-6</v>
      </c>
      <c r="EP50" s="163">
        <f t="shared" si="207"/>
        <v>-0.96057347670250892</v>
      </c>
    </row>
    <row r="51" spans="2:146" s="149" customFormat="1" ht="16.5" customHeight="1">
      <c r="B51" s="161" t="s">
        <v>293</v>
      </c>
      <c r="C51" s="162" t="s">
        <v>155</v>
      </c>
      <c r="D51" s="4">
        <v>12477</v>
      </c>
      <c r="E51" s="163">
        <f t="shared" si="117"/>
        <v>1.8553546096126909E-2</v>
      </c>
      <c r="F51" s="4">
        <v>15331</v>
      </c>
      <c r="G51" s="163">
        <f t="shared" si="118"/>
        <v>2.1811875243642531E-2</v>
      </c>
      <c r="H51" s="4">
        <v>16177</v>
      </c>
      <c r="I51" s="163">
        <f t="shared" si="119"/>
        <v>1.8512394046097315E-2</v>
      </c>
      <c r="J51" s="4">
        <v>12675</v>
      </c>
      <c r="K51" s="163">
        <f t="shared" si="120"/>
        <v>1.187593930013005E-2</v>
      </c>
      <c r="L51" s="4">
        <v>12940</v>
      </c>
      <c r="M51" s="163">
        <f t="shared" si="227"/>
        <v>1.401556876239495E-2</v>
      </c>
      <c r="N51" s="163">
        <f>(L51/D51)-1</f>
        <v>3.7108279233790231E-2</v>
      </c>
      <c r="O51" s="5">
        <v>14741</v>
      </c>
      <c r="P51" s="163">
        <f t="shared" si="228"/>
        <v>1.3920550589364061E-2</v>
      </c>
      <c r="Q51" s="163">
        <f>(O51/F51)-1</f>
        <v>-3.8484117148261721E-2</v>
      </c>
      <c r="R51" s="164">
        <v>16043</v>
      </c>
      <c r="S51" s="163">
        <f t="shared" si="229"/>
        <v>1.4394589220791806E-2</v>
      </c>
      <c r="T51" s="163">
        <f>(R51/H51)-1</f>
        <v>-8.2833652716820527E-3</v>
      </c>
      <c r="U51" s="164">
        <v>19033</v>
      </c>
      <c r="V51" s="163">
        <f t="shared" si="230"/>
        <v>1.3345983022490363E-2</v>
      </c>
      <c r="W51" s="163">
        <f>(U51/J51)-1</f>
        <v>0.50161735700197241</v>
      </c>
      <c r="X51" s="164">
        <v>41322</v>
      </c>
      <c r="Y51" s="163">
        <f t="shared" si="231"/>
        <v>3.2603781445306491E-2</v>
      </c>
      <c r="Z51" s="163">
        <f>(X51/L51)-1</f>
        <v>2.1933539412673881</v>
      </c>
      <c r="AA51" s="164">
        <v>43646</v>
      </c>
      <c r="AB51" s="163">
        <f t="shared" si="232"/>
        <v>3.3068082549741154E-2</v>
      </c>
      <c r="AC51" s="163">
        <f>(AA51/O51)-1</f>
        <v>1.9608574723560137</v>
      </c>
      <c r="AD51" s="164">
        <v>21087</v>
      </c>
      <c r="AE51" s="163">
        <f t="shared" si="233"/>
        <v>1.5545508227611542E-2</v>
      </c>
      <c r="AF51" s="163">
        <f>(AD51/R51)-1</f>
        <v>0.31440503646450169</v>
      </c>
      <c r="AG51" s="164">
        <v>20387</v>
      </c>
      <c r="AH51" s="163">
        <f t="shared" si="234"/>
        <v>1.2675676280624439E-2</v>
      </c>
      <c r="AI51" s="163">
        <f>(AG51/U51)-1</f>
        <v>7.1139599642725759E-2</v>
      </c>
      <c r="AJ51" s="164">
        <v>20428</v>
      </c>
      <c r="AK51" s="163">
        <f t="shared" si="235"/>
        <v>1.401082018304326E-2</v>
      </c>
      <c r="AL51" s="163">
        <f>(AJ51/X51)-1</f>
        <v>-0.50563864285368565</v>
      </c>
      <c r="AM51" s="164">
        <v>19974</v>
      </c>
      <c r="AN51" s="163">
        <f t="shared" si="236"/>
        <v>1.3263582322660844E-2</v>
      </c>
      <c r="AO51" s="163">
        <f>(AM51/AA51)-1</f>
        <v>-0.54236356138019515</v>
      </c>
      <c r="AP51" s="164">
        <f>45208-24363</f>
        <v>20845</v>
      </c>
      <c r="AQ51" s="163">
        <f t="shared" si="237"/>
        <v>1.4524067658674308E-2</v>
      </c>
      <c r="AR51" s="163">
        <f>(AP51/AD51)-1</f>
        <v>-1.1476264997391739E-2</v>
      </c>
      <c r="AS51" s="164">
        <v>22530</v>
      </c>
      <c r="AT51" s="163">
        <f t="shared" si="238"/>
        <v>1.3853064060429611E-2</v>
      </c>
      <c r="AU51" s="163">
        <f>(AS51/AG51)-1</f>
        <v>0.10511600529749354</v>
      </c>
      <c r="AV51" s="164">
        <v>23243</v>
      </c>
      <c r="AW51" s="163">
        <f t="shared" si="239"/>
        <v>1.6005525462991655E-2</v>
      </c>
      <c r="AX51" s="163">
        <f>(AV51/AJ51)-1</f>
        <v>0.13780105737223414</v>
      </c>
      <c r="AY51" s="164">
        <v>24048</v>
      </c>
      <c r="AZ51" s="163">
        <f t="shared" si="240"/>
        <v>1.5159375797824559E-2</v>
      </c>
      <c r="BA51" s="163">
        <f>(AY51/AM51)-1</f>
        <v>0.20396515470111143</v>
      </c>
      <c r="BB51" s="164">
        <f>47065-22074</f>
        <v>24991</v>
      </c>
      <c r="BC51" s="163">
        <f t="shared" si="241"/>
        <v>1.5333877370704201E-2</v>
      </c>
      <c r="BD51" s="163">
        <f>(BB51/AP51)-1</f>
        <v>0.19889661789397928</v>
      </c>
      <c r="BE51" s="164">
        <v>26277</v>
      </c>
      <c r="BF51" s="163">
        <f t="shared" si="242"/>
        <v>1.3677410489398016E-2</v>
      </c>
      <c r="BG51" s="163">
        <f>(BE51/AS51)-1</f>
        <v>0.16631158455392803</v>
      </c>
      <c r="BH51" s="164">
        <v>28911</v>
      </c>
      <c r="BI51" s="163">
        <f t="shared" si="243"/>
        <v>1.5779718169026537E-2</v>
      </c>
      <c r="BJ51" s="163">
        <f>(BH51/AV51)-1</f>
        <v>0.24385836595964383</v>
      </c>
      <c r="BK51" s="164">
        <v>31588</v>
      </c>
      <c r="BL51" s="163">
        <f>BK51/$BK$6</f>
        <v>1.6875013355556981E-2</v>
      </c>
      <c r="BM51" s="163">
        <f>(BK51/AY51)-1</f>
        <v>0.31353958749168331</v>
      </c>
      <c r="BN51" s="164">
        <v>36248</v>
      </c>
      <c r="BO51" s="163">
        <f t="shared" si="244"/>
        <v>1.9022209720806774E-2</v>
      </c>
      <c r="BP51" s="163">
        <f>(BN51/BB51)-1</f>
        <v>0.45044215917730379</v>
      </c>
      <c r="BQ51" s="164">
        <v>43414</v>
      </c>
      <c r="BR51" s="163">
        <f t="shared" si="148"/>
        <v>1.7676602138016258E-2</v>
      </c>
      <c r="BS51" s="163">
        <f>(BQ51/BE51)-1</f>
        <v>0.652167294592229</v>
      </c>
      <c r="BT51" s="164">
        <v>32164</v>
      </c>
      <c r="BU51" s="163">
        <f t="shared" si="150"/>
        <v>1.454016786923071E-2</v>
      </c>
      <c r="BV51" s="163">
        <f>(BT51/BH51)-1</f>
        <v>0.11251772681678252</v>
      </c>
      <c r="BW51" s="166">
        <v>33324</v>
      </c>
      <c r="BX51" s="163">
        <f t="shared" si="152"/>
        <v>1.495082567374951E-2</v>
      </c>
      <c r="BY51" s="163">
        <f>(BW51/BK51)-1</f>
        <v>5.495757882740282E-2</v>
      </c>
      <c r="BZ51" s="164">
        <v>55555</v>
      </c>
      <c r="CA51" s="163">
        <f t="shared" si="216"/>
        <v>2.0873316571057572E-2</v>
      </c>
      <c r="CB51" s="163">
        <f>(BZ51/BN51)-1</f>
        <v>0.53263628338115199</v>
      </c>
      <c r="CC51" s="164">
        <v>47286</v>
      </c>
      <c r="CD51" s="163">
        <f t="shared" si="222"/>
        <v>1.5849149188336936E-2</v>
      </c>
      <c r="CE51" s="163">
        <f>(CC51/BQ51)-1</f>
        <v>8.9187819597364992E-2</v>
      </c>
      <c r="CF51" s="164">
        <f>72374-19888</f>
        <v>52486</v>
      </c>
      <c r="CG51" s="163">
        <f t="shared" si="217"/>
        <v>1.8354912227877045E-2</v>
      </c>
      <c r="CH51" s="163">
        <f>(CF51/BT51)-1</f>
        <v>0.63182439995025486</v>
      </c>
      <c r="CI51" s="164">
        <v>51299</v>
      </c>
      <c r="CJ51" s="163">
        <f t="shared" si="223"/>
        <v>1.7630164183674836E-2</v>
      </c>
      <c r="CK51" s="163">
        <f>(CI51/BW51)-1</f>
        <v>0.53940103228904102</v>
      </c>
      <c r="CL51" s="164">
        <v>57865</v>
      </c>
      <c r="CM51" s="163">
        <f t="shared" si="224"/>
        <v>1.7417806105939633E-2</v>
      </c>
      <c r="CN51" s="163">
        <f t="shared" si="205"/>
        <v>4.1580415804157944E-2</v>
      </c>
      <c r="CO51" s="164">
        <v>75894</v>
      </c>
      <c r="CP51" s="163">
        <f>CO51/$CO$6</f>
        <v>2.0130884969554601E-2</v>
      </c>
      <c r="CQ51" s="163">
        <f>(CO51/CC51)-1</f>
        <v>0.60499936556274592</v>
      </c>
      <c r="CR51" s="164">
        <v>47534</v>
      </c>
      <c r="CS51" s="163">
        <f t="shared" si="225"/>
        <v>1.3637536016791721E-2</v>
      </c>
      <c r="CT51" s="163">
        <f>(CR51/CF51)-1</f>
        <v>-9.4348969248942538E-2</v>
      </c>
      <c r="CU51" s="164">
        <v>48299</v>
      </c>
      <c r="CV51" s="163">
        <f t="shared" si="226"/>
        <v>1.3748111730342426E-2</v>
      </c>
      <c r="CW51" s="163">
        <f>(CU51/CI51)-1</f>
        <v>-5.8480672137858458E-2</v>
      </c>
      <c r="CX51" s="164">
        <v>47801</v>
      </c>
      <c r="CY51" s="163">
        <f>CX51/$CX$28</f>
        <v>1.1904311156109772E-2</v>
      </c>
      <c r="CZ51" s="163">
        <f>(CX51/CL51)-1</f>
        <v>-0.17392205996716492</v>
      </c>
      <c r="DA51" s="164">
        <v>32272</v>
      </c>
      <c r="DB51" s="163">
        <f t="shared" si="159"/>
        <v>7.1469003375909416E-3</v>
      </c>
      <c r="DC51" s="163">
        <f>(DA51/CO51)-1</f>
        <v>-0.57477534455951718</v>
      </c>
      <c r="DD51" s="164">
        <v>32675</v>
      </c>
      <c r="DE51" s="163">
        <f>DD51/$CR$28</f>
        <v>9.3744790959874938E-3</v>
      </c>
      <c r="DF51" s="163">
        <f>(DD51/CR51)-1</f>
        <v>-0.31259729877561326</v>
      </c>
      <c r="DG51" s="164">
        <v>34211</v>
      </c>
      <c r="DH51" s="163">
        <f t="shared" si="116"/>
        <v>7.7664053422952743E-3</v>
      </c>
      <c r="DI51" s="163">
        <f t="shared" si="69"/>
        <v>-0.2916830576202406</v>
      </c>
      <c r="DJ51" s="164">
        <v>33789</v>
      </c>
      <c r="DK51" s="163">
        <f t="shared" si="181"/>
        <v>7.4934350111007693E-3</v>
      </c>
      <c r="DL51" s="163">
        <f>(DJ51/CX51)-1</f>
        <v>-0.293131942846384</v>
      </c>
      <c r="DM51" s="164">
        <v>26259</v>
      </c>
      <c r="DN51" s="163">
        <f t="shared" si="71"/>
        <v>4.936938112486711E-3</v>
      </c>
      <c r="DO51" s="163">
        <f>(DM51/DA51)-1</f>
        <v>-0.18632250867625189</v>
      </c>
      <c r="DP51" s="164">
        <v>28792</v>
      </c>
      <c r="DQ51" s="163">
        <f t="shared" si="208"/>
        <v>5.6722778060704325E-3</v>
      </c>
      <c r="DR51" s="163">
        <f>(DP51/DD51)-1</f>
        <v>-0.1188370313695486</v>
      </c>
      <c r="DS51" s="164">
        <v>29160</v>
      </c>
      <c r="DT51" s="163">
        <f t="shared" si="72"/>
        <v>5.5737002392906489E-3</v>
      </c>
      <c r="DU51" s="163">
        <f>(DS51/DG51)-1</f>
        <v>-0.14764257110286161</v>
      </c>
      <c r="DV51" s="164">
        <v>33191</v>
      </c>
      <c r="DW51" s="172">
        <f t="shared" si="218"/>
        <v>6.2710370516622285E-3</v>
      </c>
      <c r="DX51" s="163">
        <f t="shared" si="219"/>
        <v>-1.7698067418390639E-2</v>
      </c>
      <c r="DY51" s="164">
        <v>34848</v>
      </c>
      <c r="DZ51" s="172">
        <f t="shared" si="220"/>
        <v>5.9429860128017735E-3</v>
      </c>
      <c r="EA51" s="163">
        <f t="shared" si="221"/>
        <v>0.32708785559236842</v>
      </c>
      <c r="EB51" s="164">
        <v>35161</v>
      </c>
      <c r="EC51" s="163">
        <f t="shared" si="75"/>
        <v>6.3111577952787564E-3</v>
      </c>
      <c r="ED51" s="163">
        <f>(EB51/DP51)-1</f>
        <v>0.22120727979994448</v>
      </c>
      <c r="EE51" s="164">
        <v>37199</v>
      </c>
      <c r="EF51" s="163">
        <f t="shared" si="200"/>
        <v>6.399696935236939E-3</v>
      </c>
      <c r="EG51" s="163">
        <f t="shared" si="201"/>
        <v>0.27568587105624132</v>
      </c>
      <c r="EH51" s="164">
        <v>37116</v>
      </c>
      <c r="EI51" s="163">
        <f t="shared" si="186"/>
        <v>6.5410342574244865E-3</v>
      </c>
      <c r="EJ51" s="163">
        <f t="shared" si="187"/>
        <v>0.11825494863065278</v>
      </c>
      <c r="EK51" s="164">
        <v>37356</v>
      </c>
      <c r="EL51" s="163">
        <f t="shared" si="169"/>
        <v>5.7690775220950296E-3</v>
      </c>
      <c r="EM51" s="163">
        <f t="shared" si="206"/>
        <v>7.1969696969697017E-2</v>
      </c>
      <c r="EN51" s="164">
        <v>38412</v>
      </c>
      <c r="EO51" s="163">
        <f t="shared" si="172"/>
        <v>6.144026656745457E-3</v>
      </c>
      <c r="EP51" s="163">
        <f t="shared" si="207"/>
        <v>9.2460396461989225E-2</v>
      </c>
    </row>
    <row r="52" spans="2:146" s="149" customFormat="1" ht="16.5" customHeight="1">
      <c r="B52" s="161" t="s">
        <v>216</v>
      </c>
      <c r="C52" s="162" t="s">
        <v>55</v>
      </c>
      <c r="D52" s="164">
        <v>0</v>
      </c>
      <c r="E52" s="167" t="s">
        <v>118</v>
      </c>
      <c r="F52" s="164">
        <v>6380</v>
      </c>
      <c r="G52" s="167">
        <f t="shared" si="118"/>
        <v>9.0770180715177961E-3</v>
      </c>
      <c r="H52" s="164">
        <v>0</v>
      </c>
      <c r="I52" s="167" t="s">
        <v>118</v>
      </c>
      <c r="J52" s="164">
        <v>0</v>
      </c>
      <c r="K52" s="167" t="s">
        <v>118</v>
      </c>
      <c r="L52" s="164">
        <v>0</v>
      </c>
      <c r="M52" s="167" t="s">
        <v>118</v>
      </c>
      <c r="N52" s="167" t="s">
        <v>118</v>
      </c>
      <c r="O52" s="164">
        <v>0</v>
      </c>
      <c r="P52" s="167" t="s">
        <v>118</v>
      </c>
      <c r="Q52" s="164">
        <v>0</v>
      </c>
      <c r="R52" s="167" t="s">
        <v>118</v>
      </c>
      <c r="S52" s="164">
        <v>0</v>
      </c>
      <c r="T52" s="167" t="s">
        <v>118</v>
      </c>
      <c r="U52" s="164">
        <v>0</v>
      </c>
      <c r="V52" s="167" t="s">
        <v>118</v>
      </c>
      <c r="W52" s="167" t="s">
        <v>118</v>
      </c>
      <c r="X52" s="164">
        <v>0</v>
      </c>
      <c r="Y52" s="167" t="s">
        <v>118</v>
      </c>
      <c r="Z52" s="164">
        <v>0</v>
      </c>
      <c r="AA52" s="167" t="s">
        <v>118</v>
      </c>
      <c r="AB52" s="164">
        <v>0</v>
      </c>
      <c r="AC52" s="167" t="s">
        <v>118</v>
      </c>
      <c r="AD52" s="164">
        <v>0</v>
      </c>
      <c r="AE52" s="167" t="s">
        <v>118</v>
      </c>
      <c r="AF52" s="167" t="s">
        <v>118</v>
      </c>
      <c r="AG52" s="164">
        <v>0</v>
      </c>
      <c r="AH52" s="167" t="s">
        <v>118</v>
      </c>
      <c r="AI52" s="164">
        <v>0</v>
      </c>
      <c r="AJ52" s="167" t="s">
        <v>118</v>
      </c>
      <c r="AK52" s="164">
        <v>0</v>
      </c>
      <c r="AL52" s="167" t="s">
        <v>118</v>
      </c>
      <c r="AM52" s="164">
        <v>0</v>
      </c>
      <c r="AN52" s="167" t="s">
        <v>118</v>
      </c>
      <c r="AO52" s="167" t="s">
        <v>118</v>
      </c>
      <c r="AP52" s="164">
        <v>0</v>
      </c>
      <c r="AQ52" s="167" t="s">
        <v>118</v>
      </c>
      <c r="AR52" s="164">
        <v>0</v>
      </c>
      <c r="AS52" s="167" t="s">
        <v>118</v>
      </c>
      <c r="AT52" s="164">
        <v>0</v>
      </c>
      <c r="AU52" s="167" t="s">
        <v>118</v>
      </c>
      <c r="AV52" s="164">
        <v>0</v>
      </c>
      <c r="AW52" s="167" t="s">
        <v>118</v>
      </c>
      <c r="AX52" s="167" t="s">
        <v>118</v>
      </c>
      <c r="AY52" s="164">
        <v>0</v>
      </c>
      <c r="AZ52" s="167" t="s">
        <v>118</v>
      </c>
      <c r="BA52" s="164">
        <v>0</v>
      </c>
      <c r="BB52" s="167" t="s">
        <v>118</v>
      </c>
      <c r="BC52" s="164">
        <v>0</v>
      </c>
      <c r="BD52" s="167" t="s">
        <v>118</v>
      </c>
      <c r="BE52" s="164">
        <v>0</v>
      </c>
      <c r="BF52" s="167" t="s">
        <v>118</v>
      </c>
      <c r="BG52" s="167" t="s">
        <v>118</v>
      </c>
      <c r="BH52" s="164">
        <v>0</v>
      </c>
      <c r="BI52" s="167" t="s">
        <v>118</v>
      </c>
      <c r="BJ52" s="164">
        <v>0</v>
      </c>
      <c r="BK52" s="167" t="s">
        <v>118</v>
      </c>
      <c r="BL52" s="164">
        <v>0</v>
      </c>
      <c r="BM52" s="167" t="s">
        <v>118</v>
      </c>
      <c r="BN52" s="164">
        <v>0</v>
      </c>
      <c r="BO52" s="167" t="s">
        <v>118</v>
      </c>
      <c r="BP52" s="167" t="s">
        <v>118</v>
      </c>
      <c r="BQ52" s="164">
        <v>0</v>
      </c>
      <c r="BR52" s="167" t="s">
        <v>118</v>
      </c>
      <c r="BS52" s="164">
        <v>0</v>
      </c>
      <c r="BT52" s="167" t="s">
        <v>118</v>
      </c>
      <c r="BU52" s="164">
        <v>0</v>
      </c>
      <c r="BV52" s="167" t="s">
        <v>118</v>
      </c>
      <c r="BW52" s="164">
        <v>0</v>
      </c>
      <c r="BX52" s="167" t="s">
        <v>118</v>
      </c>
      <c r="BY52" s="167" t="s">
        <v>118</v>
      </c>
      <c r="BZ52" s="164">
        <v>0</v>
      </c>
      <c r="CA52" s="167" t="s">
        <v>118</v>
      </c>
      <c r="CB52" s="164">
        <v>0</v>
      </c>
      <c r="CC52" s="167" t="s">
        <v>118</v>
      </c>
      <c r="CD52" s="164">
        <v>0</v>
      </c>
      <c r="CE52" s="167" t="s">
        <v>118</v>
      </c>
      <c r="CF52" s="164">
        <v>0</v>
      </c>
      <c r="CG52" s="167" t="s">
        <v>118</v>
      </c>
      <c r="CH52" s="167" t="s">
        <v>118</v>
      </c>
      <c r="CI52" s="164">
        <v>0</v>
      </c>
      <c r="CJ52" s="163" t="s">
        <v>118</v>
      </c>
      <c r="CK52" s="163" t="s">
        <v>118</v>
      </c>
      <c r="CL52" s="164" t="s">
        <v>118</v>
      </c>
      <c r="CM52" s="163" t="s">
        <v>118</v>
      </c>
      <c r="CN52" s="163" t="s">
        <v>118</v>
      </c>
      <c r="CO52" s="164" t="s">
        <v>118</v>
      </c>
      <c r="CP52" s="163" t="s">
        <v>118</v>
      </c>
      <c r="CQ52" s="163" t="s">
        <v>118</v>
      </c>
      <c r="CR52" s="164" t="s">
        <v>118</v>
      </c>
      <c r="CS52" s="164" t="s">
        <v>118</v>
      </c>
      <c r="CT52" s="163" t="s">
        <v>118</v>
      </c>
      <c r="CU52" s="164" t="s">
        <v>118</v>
      </c>
      <c r="CV52" s="164" t="s">
        <v>118</v>
      </c>
      <c r="CW52" s="163" t="s">
        <v>118</v>
      </c>
      <c r="CX52" s="163" t="s">
        <v>118</v>
      </c>
      <c r="CY52" s="163" t="s">
        <v>118</v>
      </c>
      <c r="CZ52" s="163" t="s">
        <v>118</v>
      </c>
      <c r="DA52" s="163" t="s">
        <v>118</v>
      </c>
      <c r="DB52" s="195" t="s">
        <v>118</v>
      </c>
      <c r="DC52" s="163" t="s">
        <v>118</v>
      </c>
      <c r="DD52" s="164">
        <v>0</v>
      </c>
      <c r="DE52" s="164" t="s">
        <v>118</v>
      </c>
      <c r="DF52" s="163" t="s">
        <v>118</v>
      </c>
      <c r="DG52" s="164">
        <v>0</v>
      </c>
      <c r="DH52" s="164">
        <f t="shared" si="116"/>
        <v>0</v>
      </c>
      <c r="DI52" s="163" t="s">
        <v>118</v>
      </c>
      <c r="DJ52" s="164">
        <v>0</v>
      </c>
      <c r="DK52" s="164">
        <f t="shared" si="181"/>
        <v>0</v>
      </c>
      <c r="DL52" s="163" t="s">
        <v>118</v>
      </c>
      <c r="DM52" s="164">
        <v>0</v>
      </c>
      <c r="DN52" s="164">
        <f t="shared" si="71"/>
        <v>0</v>
      </c>
      <c r="DO52" s="163" t="s">
        <v>118</v>
      </c>
      <c r="DP52" s="164">
        <v>0</v>
      </c>
      <c r="DQ52" s="164">
        <f t="shared" si="208"/>
        <v>0</v>
      </c>
      <c r="DR52" s="163" t="s">
        <v>118</v>
      </c>
      <c r="DS52" s="164">
        <v>0</v>
      </c>
      <c r="DT52" s="164">
        <f t="shared" si="72"/>
        <v>0</v>
      </c>
      <c r="DU52" s="163" t="s">
        <v>118</v>
      </c>
      <c r="DV52" s="164">
        <v>0</v>
      </c>
      <c r="DW52" s="164">
        <f t="shared" si="218"/>
        <v>0</v>
      </c>
      <c r="DX52" s="163" t="s">
        <v>118</v>
      </c>
      <c r="DY52" s="164">
        <v>0</v>
      </c>
      <c r="DZ52" s="164" t="s">
        <v>118</v>
      </c>
      <c r="EA52" s="163" t="s">
        <v>118</v>
      </c>
      <c r="EB52" s="164">
        <v>0</v>
      </c>
      <c r="EC52" s="164">
        <f t="shared" si="75"/>
        <v>0</v>
      </c>
      <c r="ED52" s="163" t="s">
        <v>118</v>
      </c>
      <c r="EE52" s="164" t="s">
        <v>118</v>
      </c>
      <c r="EF52" s="164" t="s">
        <v>118</v>
      </c>
      <c r="EG52" s="163" t="s">
        <v>118</v>
      </c>
      <c r="EH52" s="164">
        <v>0</v>
      </c>
      <c r="EI52" s="164" t="s">
        <v>118</v>
      </c>
      <c r="EJ52" s="163" t="s">
        <v>118</v>
      </c>
      <c r="EK52" s="164">
        <v>0</v>
      </c>
      <c r="EL52" s="164" t="s">
        <v>118</v>
      </c>
      <c r="EM52" s="163" t="s">
        <v>118</v>
      </c>
      <c r="EN52" s="164">
        <v>0</v>
      </c>
      <c r="EO52" s="164" t="s">
        <v>118</v>
      </c>
      <c r="EP52" s="163" t="s">
        <v>118</v>
      </c>
    </row>
    <row r="53" spans="2:146" s="149" customFormat="1" ht="16.5" customHeight="1">
      <c r="B53" s="170" t="s">
        <v>382</v>
      </c>
      <c r="C53" s="162"/>
      <c r="D53" s="164">
        <v>0</v>
      </c>
      <c r="E53" s="167" t="s">
        <v>118</v>
      </c>
      <c r="F53" s="164">
        <v>0</v>
      </c>
      <c r="G53" s="167" t="s">
        <v>118</v>
      </c>
      <c r="H53" s="164">
        <v>0</v>
      </c>
      <c r="I53" s="167" t="s">
        <v>118</v>
      </c>
      <c r="J53" s="164">
        <v>0</v>
      </c>
      <c r="K53" s="167" t="s">
        <v>118</v>
      </c>
      <c r="L53" s="164">
        <v>0</v>
      </c>
      <c r="M53" s="167" t="s">
        <v>118</v>
      </c>
      <c r="N53" s="167" t="s">
        <v>118</v>
      </c>
      <c r="O53" s="164">
        <v>0</v>
      </c>
      <c r="P53" s="167" t="s">
        <v>118</v>
      </c>
      <c r="Q53" s="164">
        <v>0</v>
      </c>
      <c r="R53" s="167" t="s">
        <v>118</v>
      </c>
      <c r="S53" s="164">
        <v>0</v>
      </c>
      <c r="T53" s="167" t="s">
        <v>118</v>
      </c>
      <c r="U53" s="164">
        <v>0</v>
      </c>
      <c r="V53" s="167" t="s">
        <v>118</v>
      </c>
      <c r="W53" s="167" t="s">
        <v>118</v>
      </c>
      <c r="X53" s="164">
        <v>0</v>
      </c>
      <c r="Y53" s="167" t="s">
        <v>118</v>
      </c>
      <c r="Z53" s="164">
        <v>0</v>
      </c>
      <c r="AA53" s="167" t="s">
        <v>118</v>
      </c>
      <c r="AB53" s="164">
        <v>0</v>
      </c>
      <c r="AC53" s="167" t="s">
        <v>118</v>
      </c>
      <c r="AD53" s="164">
        <v>0</v>
      </c>
      <c r="AE53" s="167" t="s">
        <v>118</v>
      </c>
      <c r="AF53" s="167" t="s">
        <v>118</v>
      </c>
      <c r="AG53" s="164">
        <v>0</v>
      </c>
      <c r="AH53" s="167" t="s">
        <v>118</v>
      </c>
      <c r="AI53" s="164">
        <v>0</v>
      </c>
      <c r="AJ53" s="167" t="s">
        <v>118</v>
      </c>
      <c r="AK53" s="164">
        <v>0</v>
      </c>
      <c r="AL53" s="167" t="s">
        <v>118</v>
      </c>
      <c r="AM53" s="164">
        <v>0</v>
      </c>
      <c r="AN53" s="167" t="s">
        <v>118</v>
      </c>
      <c r="AO53" s="167" t="s">
        <v>118</v>
      </c>
      <c r="AP53" s="164">
        <v>0</v>
      </c>
      <c r="AQ53" s="167" t="s">
        <v>118</v>
      </c>
      <c r="AR53" s="164">
        <v>0</v>
      </c>
      <c r="AS53" s="167" t="s">
        <v>118</v>
      </c>
      <c r="AT53" s="164">
        <v>0</v>
      </c>
      <c r="AU53" s="167" t="s">
        <v>118</v>
      </c>
      <c r="AV53" s="164">
        <v>0</v>
      </c>
      <c r="AW53" s="167" t="s">
        <v>118</v>
      </c>
      <c r="AX53" s="167" t="s">
        <v>118</v>
      </c>
      <c r="AY53" s="164">
        <v>0</v>
      </c>
      <c r="AZ53" s="167" t="s">
        <v>118</v>
      </c>
      <c r="BA53" s="164">
        <v>0</v>
      </c>
      <c r="BB53" s="167" t="s">
        <v>118</v>
      </c>
      <c r="BC53" s="164">
        <v>0</v>
      </c>
      <c r="BD53" s="167" t="s">
        <v>118</v>
      </c>
      <c r="BE53" s="164">
        <v>0</v>
      </c>
      <c r="BF53" s="167" t="s">
        <v>118</v>
      </c>
      <c r="BG53" s="167" t="s">
        <v>118</v>
      </c>
      <c r="BH53" s="164">
        <v>0</v>
      </c>
      <c r="BI53" s="167" t="s">
        <v>118</v>
      </c>
      <c r="BJ53" s="164">
        <v>0</v>
      </c>
      <c r="BK53" s="167" t="s">
        <v>118</v>
      </c>
      <c r="BL53" s="164">
        <v>0</v>
      </c>
      <c r="BM53" s="167" t="s">
        <v>118</v>
      </c>
      <c r="BN53" s="164">
        <v>0</v>
      </c>
      <c r="BO53" s="167" t="s">
        <v>118</v>
      </c>
      <c r="BP53" s="167" t="s">
        <v>118</v>
      </c>
      <c r="BQ53" s="164">
        <v>0</v>
      </c>
      <c r="BR53" s="167" t="s">
        <v>118</v>
      </c>
      <c r="BS53" s="164">
        <v>0</v>
      </c>
      <c r="BT53" s="167" t="s">
        <v>118</v>
      </c>
      <c r="BU53" s="164">
        <v>0</v>
      </c>
      <c r="BV53" s="167" t="s">
        <v>118</v>
      </c>
      <c r="BW53" s="164">
        <v>0</v>
      </c>
      <c r="BX53" s="167" t="s">
        <v>118</v>
      </c>
      <c r="BY53" s="167" t="s">
        <v>118</v>
      </c>
      <c r="BZ53" s="164">
        <v>0</v>
      </c>
      <c r="CA53" s="167" t="s">
        <v>118</v>
      </c>
      <c r="CB53" s="164">
        <v>0</v>
      </c>
      <c r="CC53" s="167" t="s">
        <v>118</v>
      </c>
      <c r="CD53" s="164">
        <v>0</v>
      </c>
      <c r="CE53" s="167" t="s">
        <v>118</v>
      </c>
      <c r="CF53" s="164">
        <v>0</v>
      </c>
      <c r="CG53" s="167" t="s">
        <v>118</v>
      </c>
      <c r="CH53" s="167" t="s">
        <v>118</v>
      </c>
      <c r="CI53" s="164">
        <v>0</v>
      </c>
      <c r="CJ53" s="163" t="s">
        <v>118</v>
      </c>
      <c r="CK53" s="163" t="s">
        <v>118</v>
      </c>
      <c r="CL53" s="164" t="s">
        <v>118</v>
      </c>
      <c r="CM53" s="163" t="s">
        <v>118</v>
      </c>
      <c r="CN53" s="163" t="s">
        <v>118</v>
      </c>
      <c r="CO53" s="164" t="s">
        <v>118</v>
      </c>
      <c r="CP53" s="163" t="s">
        <v>118</v>
      </c>
      <c r="CQ53" s="163" t="s">
        <v>118</v>
      </c>
      <c r="CR53" s="164" t="s">
        <v>118</v>
      </c>
      <c r="CS53" s="164" t="s">
        <v>118</v>
      </c>
      <c r="CT53" s="163" t="s">
        <v>118</v>
      </c>
      <c r="CU53" s="164" t="s">
        <v>118</v>
      </c>
      <c r="CV53" s="164" t="s">
        <v>118</v>
      </c>
      <c r="CW53" s="163" t="s">
        <v>118</v>
      </c>
      <c r="CX53" s="163" t="s">
        <v>118</v>
      </c>
      <c r="CY53" s="163" t="s">
        <v>118</v>
      </c>
      <c r="CZ53" s="163" t="s">
        <v>118</v>
      </c>
      <c r="DA53" s="163" t="s">
        <v>118</v>
      </c>
      <c r="DB53" s="195" t="s">
        <v>118</v>
      </c>
      <c r="DC53" s="163" t="s">
        <v>118</v>
      </c>
      <c r="DD53" s="164">
        <v>0</v>
      </c>
      <c r="DE53" s="164" t="s">
        <v>118</v>
      </c>
      <c r="DF53" s="163" t="s">
        <v>118</v>
      </c>
      <c r="DG53" s="164">
        <v>0</v>
      </c>
      <c r="DH53" s="164">
        <f>DG53/$DG$6</f>
        <v>0</v>
      </c>
      <c r="DI53" s="163" t="s">
        <v>118</v>
      </c>
      <c r="DJ53" s="164">
        <v>0</v>
      </c>
      <c r="DK53" s="164">
        <f>DJ53/$DJ$6</f>
        <v>0</v>
      </c>
      <c r="DL53" s="163" t="s">
        <v>118</v>
      </c>
      <c r="DM53" s="164">
        <v>0</v>
      </c>
      <c r="DN53" s="164">
        <f>DM53/$DM$6</f>
        <v>0</v>
      </c>
      <c r="DO53" s="163" t="s">
        <v>118</v>
      </c>
      <c r="DP53" s="164">
        <v>0</v>
      </c>
      <c r="DQ53" s="164">
        <f>DP53/$DP$6</f>
        <v>0</v>
      </c>
      <c r="DR53" s="163" t="s">
        <v>118</v>
      </c>
      <c r="DS53" s="164">
        <v>0</v>
      </c>
      <c r="DT53" s="164">
        <f>DS53/DS$6</f>
        <v>0</v>
      </c>
      <c r="DU53" s="163" t="s">
        <v>118</v>
      </c>
      <c r="DV53" s="164">
        <v>967</v>
      </c>
      <c r="DW53" s="163" t="s">
        <v>118</v>
      </c>
      <c r="DX53" s="163" t="s">
        <v>118</v>
      </c>
      <c r="DY53" s="164">
        <v>0</v>
      </c>
      <c r="DZ53" s="163" t="s">
        <v>118</v>
      </c>
      <c r="EA53" s="163" t="s">
        <v>118</v>
      </c>
      <c r="EB53" s="164">
        <v>834</v>
      </c>
      <c r="EC53" s="164">
        <f t="shared" si="75"/>
        <v>1.496972668940725E-4</v>
      </c>
      <c r="ED53" s="163" t="s">
        <v>118</v>
      </c>
      <c r="EE53" s="164">
        <v>0</v>
      </c>
      <c r="EF53" s="164">
        <f t="shared" ref="EF53:EF61" si="245">EE53/EE$6</f>
        <v>0</v>
      </c>
      <c r="EG53" s="163" t="s">
        <v>118</v>
      </c>
      <c r="EH53" s="164">
        <v>0</v>
      </c>
      <c r="EI53" s="164">
        <f t="shared" ref="EI53:EI61" si="246">EH53/EH$6</f>
        <v>0</v>
      </c>
      <c r="EJ53" s="163" t="s">
        <v>118</v>
      </c>
      <c r="EK53" s="164">
        <v>0</v>
      </c>
      <c r="EL53" s="164">
        <f t="shared" ref="EL53:EL61" si="247">EK53/EK$6</f>
        <v>0</v>
      </c>
      <c r="EM53" s="163" t="s">
        <v>118</v>
      </c>
      <c r="EN53" s="164">
        <v>0</v>
      </c>
      <c r="EO53" s="164">
        <f t="shared" ref="EO53:EO61" si="248">EN53/EN$6</f>
        <v>0</v>
      </c>
      <c r="EP53" s="163" t="s">
        <v>118</v>
      </c>
    </row>
    <row r="54" spans="2:146" s="149" customFormat="1" ht="16.5" customHeight="1">
      <c r="B54" s="161" t="s">
        <v>50</v>
      </c>
      <c r="C54" s="162" t="s">
        <v>51</v>
      </c>
      <c r="D54" s="164">
        <v>0</v>
      </c>
      <c r="E54" s="167" t="s">
        <v>118</v>
      </c>
      <c r="F54" s="164">
        <v>0</v>
      </c>
      <c r="G54" s="167" t="s">
        <v>118</v>
      </c>
      <c r="H54" s="164">
        <v>0</v>
      </c>
      <c r="I54" s="167" t="s">
        <v>118</v>
      </c>
      <c r="J54" s="164">
        <v>0</v>
      </c>
      <c r="K54" s="167" t="s">
        <v>118</v>
      </c>
      <c r="L54" s="164">
        <v>0</v>
      </c>
      <c r="M54" s="167" t="s">
        <v>118</v>
      </c>
      <c r="N54" s="167" t="s">
        <v>118</v>
      </c>
      <c r="O54" s="5">
        <v>4500</v>
      </c>
      <c r="P54" s="167">
        <f t="shared" si="228"/>
        <v>4.2495405774464609E-3</v>
      </c>
      <c r="Q54" s="167">
        <v>1</v>
      </c>
      <c r="R54" s="5">
        <v>4200</v>
      </c>
      <c r="S54" s="167">
        <f t="shared" si="229"/>
        <v>3.768451955826565E-3</v>
      </c>
      <c r="T54" s="167">
        <v>1</v>
      </c>
      <c r="U54" s="164">
        <v>3900</v>
      </c>
      <c r="V54" s="167">
        <f t="shared" si="230"/>
        <v>2.7346888975837971E-3</v>
      </c>
      <c r="W54" s="167">
        <v>1</v>
      </c>
      <c r="X54" s="164">
        <v>3600</v>
      </c>
      <c r="Y54" s="167">
        <f t="shared" si="231"/>
        <v>2.8404630270341068E-3</v>
      </c>
      <c r="Z54" s="179">
        <v>1</v>
      </c>
      <c r="AA54" s="164">
        <v>3300</v>
      </c>
      <c r="AB54" s="167">
        <f t="shared" si="232"/>
        <v>2.5002216105518443E-3</v>
      </c>
      <c r="AC54" s="167">
        <f>(AA54/O54)-1</f>
        <v>-0.26666666666666672</v>
      </c>
      <c r="AD54" s="164">
        <v>10500</v>
      </c>
      <c r="AE54" s="167">
        <f t="shared" si="233"/>
        <v>7.7406855593456243E-3</v>
      </c>
      <c r="AF54" s="167">
        <f>(AD54/R54)-1</f>
        <v>1.5</v>
      </c>
      <c r="AG54" s="164">
        <v>9843</v>
      </c>
      <c r="AH54" s="167">
        <f t="shared" si="234"/>
        <v>6.1199137504383359E-3</v>
      </c>
      <c r="AI54" s="167">
        <f>(AG54/U54)-1</f>
        <v>1.5238461538461539</v>
      </c>
      <c r="AJ54" s="164">
        <v>9066</v>
      </c>
      <c r="AK54" s="167">
        <f t="shared" si="235"/>
        <v>6.218038759519786E-3</v>
      </c>
      <c r="AL54" s="167">
        <f>(AJ54/X54)-1</f>
        <v>1.5183333333333335</v>
      </c>
      <c r="AM54" s="164">
        <v>8290</v>
      </c>
      <c r="AN54" s="167">
        <f t="shared" si="236"/>
        <v>5.5049112573775111E-3</v>
      </c>
      <c r="AO54" s="167">
        <f>(AM54/AA54)-1</f>
        <v>1.5121212121212122</v>
      </c>
      <c r="AP54" s="164">
        <v>11125</v>
      </c>
      <c r="AQ54" s="167">
        <f t="shared" si="237"/>
        <v>7.7515112834133683E-3</v>
      </c>
      <c r="AR54" s="167">
        <f>(AP54/AD54)-1</f>
        <v>5.9523809523809534E-2</v>
      </c>
      <c r="AS54" s="164">
        <v>10289</v>
      </c>
      <c r="AT54" s="167">
        <f t="shared" si="238"/>
        <v>6.326417049168232E-3</v>
      </c>
      <c r="AU54" s="167">
        <f>(AS54/AG54)-1</f>
        <v>4.5311388804226249E-2</v>
      </c>
      <c r="AV54" s="164">
        <v>9256</v>
      </c>
      <c r="AW54" s="167">
        <f t="shared" si="239"/>
        <v>6.3738391638536659E-3</v>
      </c>
      <c r="AX54" s="167">
        <f>(AV54/AJ54)-1</f>
        <v>2.0957423339951431E-2</v>
      </c>
      <c r="AY54" s="164">
        <v>8222</v>
      </c>
      <c r="AZ54" s="167">
        <f t="shared" si="240"/>
        <v>5.182983525021354E-3</v>
      </c>
      <c r="BA54" s="167">
        <f>(AY54/AM54)-1</f>
        <v>-8.2026537997587079E-3</v>
      </c>
      <c r="BB54" s="164">
        <v>7191</v>
      </c>
      <c r="BC54" s="167">
        <f t="shared" si="241"/>
        <v>4.4122248878689894E-3</v>
      </c>
      <c r="BD54" s="167">
        <f>(BB54/AP54)-1</f>
        <v>-0.35361797752808988</v>
      </c>
      <c r="BE54" s="164">
        <v>6159</v>
      </c>
      <c r="BF54" s="167">
        <f t="shared" si="242"/>
        <v>3.2058138754120476E-3</v>
      </c>
      <c r="BG54" s="167">
        <f>(BE54/AS54)-1</f>
        <v>-0.40139955292059482</v>
      </c>
      <c r="BH54" s="164">
        <v>5126</v>
      </c>
      <c r="BI54" s="167">
        <f t="shared" si="243"/>
        <v>2.7977875318885557E-3</v>
      </c>
      <c r="BJ54" s="167">
        <f>(BH54/AV54)-1</f>
        <v>-0.44619706136560067</v>
      </c>
      <c r="BK54" s="164">
        <v>8956</v>
      </c>
      <c r="BL54" s="163">
        <f>BK54/$BK$6</f>
        <v>4.7844947325683274E-3</v>
      </c>
      <c r="BM54" s="163">
        <f>(BK54/AY54)-1</f>
        <v>8.9272683045487744E-2</v>
      </c>
      <c r="BN54" s="164">
        <v>8794</v>
      </c>
      <c r="BO54" s="163">
        <f t="shared" si="244"/>
        <v>4.6149115064217277E-3</v>
      </c>
      <c r="BP54" s="167">
        <f t="shared" ref="BP54:BP61" si="249">(BN54/BB54)-1</f>
        <v>0.2229175358086497</v>
      </c>
      <c r="BQ54" s="164">
        <v>7678</v>
      </c>
      <c r="BR54" s="163">
        <f t="shared" si="148"/>
        <v>3.1262024051156041E-3</v>
      </c>
      <c r="BS54" s="167">
        <f t="shared" ref="BS54:BS60" si="250">(BQ54/BE54)-1</f>
        <v>0.24663094658223739</v>
      </c>
      <c r="BT54" s="164">
        <v>8815</v>
      </c>
      <c r="BU54" s="163">
        <f t="shared" si="150"/>
        <v>3.9849390550699137E-3</v>
      </c>
      <c r="BV54" s="163">
        <f t="shared" ref="BV54:BV61" si="251">(BT54/BH54)-1</f>
        <v>0.71966445571595794</v>
      </c>
      <c r="BW54" s="166">
        <v>23319</v>
      </c>
      <c r="BX54" s="163">
        <f t="shared" si="152"/>
        <v>1.0462078498564543E-2</v>
      </c>
      <c r="BY54" s="163">
        <f t="shared" ref="BY54:BY61" si="252">(BW54/BK54)-1</f>
        <v>1.6037293434569002</v>
      </c>
      <c r="BZ54" s="164">
        <v>27287</v>
      </c>
      <c r="CA54" s="163">
        <f>BZ54/$BZ$6</f>
        <v>1.025236593059937E-2</v>
      </c>
      <c r="CB54" s="167">
        <f t="shared" ref="CB54:CB61" si="253">(BZ54/BN54)-1</f>
        <v>2.1029110757334548</v>
      </c>
      <c r="CC54" s="164">
        <v>26259</v>
      </c>
      <c r="CD54" s="163">
        <f t="shared" si="222"/>
        <v>8.8013959424891007E-3</v>
      </c>
      <c r="CE54" s="163">
        <f t="shared" ref="CE54:CE60" si="254">(CC54/BQ54)-1</f>
        <v>2.4200312581401406</v>
      </c>
      <c r="CF54" s="164">
        <v>22597</v>
      </c>
      <c r="CG54" s="163">
        <f t="shared" ref="CG54:CG61" si="255">CF54/$CF$6</f>
        <v>7.9024111498940206E-3</v>
      </c>
      <c r="CH54" s="167">
        <f t="shared" ref="CH54:CH61" si="256">(CF54/BT54)-1</f>
        <v>1.5634713556437889</v>
      </c>
      <c r="CI54" s="164">
        <v>18943</v>
      </c>
      <c r="CJ54" s="163">
        <f t="shared" si="223"/>
        <v>6.5102282721174378E-3</v>
      </c>
      <c r="CK54" s="163">
        <f t="shared" ref="CK54:CK61" si="257">(CI54/BW54)-1</f>
        <v>-0.18765813285303834</v>
      </c>
      <c r="CL54" s="164">
        <v>19159</v>
      </c>
      <c r="CM54" s="163">
        <f t="shared" si="224"/>
        <v>5.7670050494028763E-3</v>
      </c>
      <c r="CN54" s="163">
        <f t="shared" ref="CN54:CN61" si="258">(CL54/BZ54)-1</f>
        <v>-0.29787078095796538</v>
      </c>
      <c r="CO54" s="164">
        <v>17539</v>
      </c>
      <c r="CP54" s="163">
        <f t="shared" ref="CP54:CP60" si="259">CO54/$CO$6</f>
        <v>4.6522200896120663E-3</v>
      </c>
      <c r="CQ54" s="163">
        <f>(CO54/CC54)-1</f>
        <v>-0.33207662134887084</v>
      </c>
      <c r="CR54" s="164">
        <v>16623</v>
      </c>
      <c r="CS54" s="163">
        <f t="shared" si="225"/>
        <v>4.769149686690133E-3</v>
      </c>
      <c r="CT54" s="163">
        <f t="shared" ref="CT54:CT61" si="260">(CR54/CF54)-1</f>
        <v>-0.26437137673142452</v>
      </c>
      <c r="CU54" s="164">
        <v>12046</v>
      </c>
      <c r="CV54" s="163">
        <f t="shared" si="226"/>
        <v>3.4288443633140411E-3</v>
      </c>
      <c r="CW54" s="163">
        <f t="shared" ref="CW54:CW61" si="261">(CU54/CI54)-1</f>
        <v>-0.3640922768304915</v>
      </c>
      <c r="CX54" s="164">
        <v>10932</v>
      </c>
      <c r="CY54" s="163">
        <f t="shared" ref="CY54:CY61" si="262">CX54/$CX$28</f>
        <v>2.7224938716468696E-3</v>
      </c>
      <c r="CZ54" s="163">
        <f t="shared" ref="CZ54:CZ61" si="263">(CX54/CL54)-1</f>
        <v>-0.42940654522678634</v>
      </c>
      <c r="DA54" s="164">
        <v>10132</v>
      </c>
      <c r="DB54" s="163">
        <f t="shared" ref="DB54:DB61" si="264">DA54/$DA$28</f>
        <v>2.2438148928009241E-3</v>
      </c>
      <c r="DC54" s="163">
        <f t="shared" ref="DC54:DC60" si="265">(DA54/CO54)-1</f>
        <v>-0.42231598152688299</v>
      </c>
      <c r="DD54" s="164">
        <v>9292</v>
      </c>
      <c r="DE54" s="163">
        <f t="shared" ref="DE54:DE61" si="266">DD54/$CR$28</f>
        <v>2.6658809413899246E-3</v>
      </c>
      <c r="DF54" s="163">
        <f t="shared" ref="DF54:DF61" si="267">(DD54/CR54)-1</f>
        <v>-0.44101546050652707</v>
      </c>
      <c r="DG54" s="164">
        <v>4804</v>
      </c>
      <c r="DH54" s="163">
        <f t="shared" si="116"/>
        <v>1.0905793827829208E-3</v>
      </c>
      <c r="DI54" s="172">
        <f t="shared" si="69"/>
        <v>-0.60119541756599704</v>
      </c>
      <c r="DJ54" s="164">
        <v>4106</v>
      </c>
      <c r="DK54" s="163">
        <f t="shared" si="181"/>
        <v>9.1059351136700583E-4</v>
      </c>
      <c r="DL54" s="172">
        <f t="shared" ref="DL54:DL61" si="268">(DJ54/CX54)-1</f>
        <v>-0.62440541529454818</v>
      </c>
      <c r="DM54" s="164">
        <v>6882</v>
      </c>
      <c r="DN54" s="163">
        <f t="shared" si="71"/>
        <v>1.2938805015474141E-3</v>
      </c>
      <c r="DO54" s="172">
        <f t="shared" ref="DO54:DO60" si="269">(DM54/DA54)-1</f>
        <v>-0.32076589024871693</v>
      </c>
      <c r="DP54" s="164">
        <v>6208</v>
      </c>
      <c r="DQ54" s="163">
        <f t="shared" si="208"/>
        <v>1.2230307245097681E-3</v>
      </c>
      <c r="DR54" s="172">
        <f t="shared" ref="DR54:DR59" si="270">(DP54/DD54)-1</f>
        <v>-0.33189840723202757</v>
      </c>
      <c r="DS54" s="164">
        <v>3102</v>
      </c>
      <c r="DT54" s="163">
        <f t="shared" si="72"/>
        <v>5.9292243286281185E-4</v>
      </c>
      <c r="DU54" s="172">
        <f t="shared" ref="DU54:DU59" si="271">(DS54/DG54)-1</f>
        <v>-0.35428809325562027</v>
      </c>
      <c r="DV54" s="173">
        <v>3102</v>
      </c>
      <c r="DW54" s="163">
        <f t="shared" ref="DW54:DW61" si="272">DV54/DV$6</f>
        <v>5.8608529222548976E-4</v>
      </c>
      <c r="DX54" s="172">
        <f t="shared" ref="DX54:DX61" si="273">(DV54/DJ54)-1</f>
        <v>-0.24452021432050652</v>
      </c>
      <c r="DY54" s="173">
        <v>2256</v>
      </c>
      <c r="DZ54" s="163">
        <f t="shared" ref="DZ54:DZ60" si="274">DY54/DY$6</f>
        <v>3.8473876391416438E-4</v>
      </c>
      <c r="EA54" s="172">
        <f t="shared" ref="EA54:EA60" si="275">(DY54/DM54)-1</f>
        <v>-0.67218831734960771</v>
      </c>
      <c r="EB54" s="164">
        <v>1974</v>
      </c>
      <c r="EC54" s="163">
        <f t="shared" si="75"/>
        <v>3.5431943027445937E-4</v>
      </c>
      <c r="ED54" s="172">
        <f>(EB54/DP54)-1</f>
        <v>-0.68202319587628868</v>
      </c>
      <c r="EE54" s="164">
        <v>4613</v>
      </c>
      <c r="EF54" s="163">
        <f t="shared" si="245"/>
        <v>7.9361816076367641E-4</v>
      </c>
      <c r="EG54" s="172">
        <f>(EE54/DS54)-1</f>
        <v>0.48710509348807229</v>
      </c>
      <c r="EH54" s="173">
        <v>4413</v>
      </c>
      <c r="EI54" s="163">
        <f t="shared" si="246"/>
        <v>7.7771268935268503E-4</v>
      </c>
      <c r="EJ54" s="172">
        <f>(EH54/DV54)-1</f>
        <v>0.42263056092843332</v>
      </c>
      <c r="EK54" s="173">
        <v>3508</v>
      </c>
      <c r="EL54" s="163">
        <f t="shared" si="247"/>
        <v>5.4175832389734887E-4</v>
      </c>
      <c r="EM54" s="172">
        <f>(EK54/DY54)-1</f>
        <v>0.55496453900709231</v>
      </c>
      <c r="EN54" s="173">
        <v>3239</v>
      </c>
      <c r="EO54" s="163">
        <f t="shared" si="248"/>
        <v>5.180803483598494E-4</v>
      </c>
      <c r="EP54" s="172">
        <f>(EN54/EB54)-1</f>
        <v>0.64083080040526852</v>
      </c>
    </row>
    <row r="55" spans="2:146" s="152" customFormat="1" ht="16.5" customHeight="1">
      <c r="B55" s="153" t="s">
        <v>56</v>
      </c>
      <c r="C55" s="159" t="s">
        <v>57</v>
      </c>
      <c r="D55" s="160">
        <f>SUM(D56:D61)</f>
        <v>150841</v>
      </c>
      <c r="E55" s="156">
        <f t="shared" si="117"/>
        <v>0.22430355427473583</v>
      </c>
      <c r="F55" s="160">
        <f>SUM(F56:F61)</f>
        <v>195046</v>
      </c>
      <c r="G55" s="156">
        <f t="shared" si="118"/>
        <v>0.27749781610928842</v>
      </c>
      <c r="H55" s="160">
        <f>SUM(H56:H61)</f>
        <v>537558</v>
      </c>
      <c r="I55" s="156">
        <f t="shared" si="119"/>
        <v>0.61516260855733329</v>
      </c>
      <c r="J55" s="160">
        <f>SUM(J56:J61)</f>
        <v>517579</v>
      </c>
      <c r="K55" s="156">
        <f t="shared" si="120"/>
        <v>0.48494964789128292</v>
      </c>
      <c r="L55" s="160">
        <f>SUM(L56:L61)</f>
        <v>531048</v>
      </c>
      <c r="M55" s="156">
        <f t="shared" si="227"/>
        <v>0.57518854405968423</v>
      </c>
      <c r="N55" s="156">
        <f>(L55/D55)-1</f>
        <v>2.5205812743219682</v>
      </c>
      <c r="O55" s="160">
        <f>SUM(O56:O61)</f>
        <v>553921</v>
      </c>
      <c r="P55" s="156">
        <f t="shared" si="228"/>
        <v>0.52309105915549348</v>
      </c>
      <c r="Q55" s="156">
        <f>(O55/F55)-1</f>
        <v>1.8399505757616152</v>
      </c>
      <c r="R55" s="160">
        <f>SUM(R56:R61)</f>
        <v>554584</v>
      </c>
      <c r="S55" s="156">
        <f t="shared" si="229"/>
        <v>0.49760075225479045</v>
      </c>
      <c r="T55" s="156">
        <f>(R55/H55)-1</f>
        <v>3.1672861347054715E-2</v>
      </c>
      <c r="U55" s="160">
        <f>SUM(U56:U61)</f>
        <v>543966</v>
      </c>
      <c r="V55" s="156">
        <f t="shared" si="230"/>
        <v>0.38143020022129942</v>
      </c>
      <c r="W55" s="156">
        <f>(U55/J55)-1</f>
        <v>5.0981589283954687E-2</v>
      </c>
      <c r="X55" s="160">
        <f>SUM(X56:X61)</f>
        <v>560743</v>
      </c>
      <c r="Y55" s="156">
        <f t="shared" si="231"/>
        <v>0.44243604421338506</v>
      </c>
      <c r="Z55" s="156">
        <f>(X55/L55)-1</f>
        <v>5.5917732483692584E-2</v>
      </c>
      <c r="AA55" s="160">
        <f>SUM(AA56:AA61)</f>
        <v>601189</v>
      </c>
      <c r="AB55" s="156">
        <f t="shared" si="232"/>
        <v>0.45548658479577359</v>
      </c>
      <c r="AC55" s="156">
        <f>(AA55/O55)-1</f>
        <v>8.5333468129931811E-2</v>
      </c>
      <c r="AD55" s="160">
        <f>SUM(AD56:AD61)</f>
        <v>637020</v>
      </c>
      <c r="AE55" s="156">
        <f t="shared" si="233"/>
        <v>0.46961633476327141</v>
      </c>
      <c r="AF55" s="156">
        <f>(AD55/R55)-1</f>
        <v>0.1486447499386927</v>
      </c>
      <c r="AG55" s="160">
        <f>SUM(AG56:AG61)</f>
        <v>582928</v>
      </c>
      <c r="AH55" s="156">
        <f t="shared" si="234"/>
        <v>0.36243717186990942</v>
      </c>
      <c r="AI55" s="156">
        <f>(AG55/U55)-1</f>
        <v>7.1625800141920548E-2</v>
      </c>
      <c r="AJ55" s="160">
        <f>SUM(AJ56:AJ61)</f>
        <v>610100</v>
      </c>
      <c r="AK55" s="156">
        <f t="shared" si="235"/>
        <v>0.41844533942014356</v>
      </c>
      <c r="AL55" s="156">
        <f>(AJ55/X55)-1</f>
        <v>8.8020715372282954E-2</v>
      </c>
      <c r="AM55" s="160">
        <f>SUM(AM56:AM61)</f>
        <v>656666</v>
      </c>
      <c r="AN55" s="156">
        <f t="shared" si="236"/>
        <v>0.436054047736678</v>
      </c>
      <c r="AO55" s="156">
        <f>(AM55/AA55)-1</f>
        <v>9.2278800842996223E-2</v>
      </c>
      <c r="AP55" s="160">
        <f>SUM(AP56:AP61)</f>
        <v>688174</v>
      </c>
      <c r="AQ55" s="156">
        <f t="shared" si="237"/>
        <v>0.4794955978383561</v>
      </c>
      <c r="AR55" s="156">
        <f>(AP55/AD55)-1</f>
        <v>8.0302031333396195E-2</v>
      </c>
      <c r="AS55" s="160">
        <f>SUM(AS56:AS61)</f>
        <v>711493</v>
      </c>
      <c r="AT55" s="156">
        <f t="shared" si="238"/>
        <v>0.43747705759197714</v>
      </c>
      <c r="AU55" s="156">
        <f>(AS55/AG55)-1</f>
        <v>0.22055039387368591</v>
      </c>
      <c r="AV55" s="160">
        <f>SUM(AV56:AV61)</f>
        <v>726050</v>
      </c>
      <c r="AW55" s="156">
        <f t="shared" si="239"/>
        <v>0.49997038946801581</v>
      </c>
      <c r="AX55" s="156">
        <f>(AV55/AJ55)-1</f>
        <v>0.19005081134240287</v>
      </c>
      <c r="AY55" s="160">
        <f>SUM(AY56:AY61)</f>
        <v>778803</v>
      </c>
      <c r="AZ55" s="156">
        <f t="shared" si="240"/>
        <v>0.49094175604928308</v>
      </c>
      <c r="BA55" s="156">
        <f>(AY55/AM55)-1</f>
        <v>0.18599562030012207</v>
      </c>
      <c r="BB55" s="160">
        <f>SUM(BB56:BB61)</f>
        <v>814652</v>
      </c>
      <c r="BC55" s="156">
        <f t="shared" si="241"/>
        <v>0.49985090103632984</v>
      </c>
      <c r="BD55" s="156">
        <f>(BB55/AP55)-1</f>
        <v>0.18378782110338365</v>
      </c>
      <c r="BE55" s="160">
        <f>SUM(BE56:BE61)</f>
        <v>866436</v>
      </c>
      <c r="BF55" s="156">
        <f t="shared" si="242"/>
        <v>0.45098758742596412</v>
      </c>
      <c r="BG55" s="156">
        <f>(BE55/AS55)-1</f>
        <v>0.21777164357203804</v>
      </c>
      <c r="BH55" s="160">
        <f>SUM(BH56:BH61)</f>
        <v>908002</v>
      </c>
      <c r="BI55" s="156">
        <f t="shared" si="243"/>
        <v>0.49559045542915964</v>
      </c>
      <c r="BJ55" s="156">
        <f>(BH55/AV55)-1</f>
        <v>0.25060533021141795</v>
      </c>
      <c r="BK55" s="160">
        <f>SUM(BK56:BK61)</f>
        <v>915642</v>
      </c>
      <c r="BL55" s="156">
        <f t="shared" ref="BL55:BL61" si="276">BK55/$BK$6</f>
        <v>0.48915635617667802</v>
      </c>
      <c r="BM55" s="156">
        <f>(BK55/AY55)-1</f>
        <v>0.1757042538356941</v>
      </c>
      <c r="BN55" s="160">
        <f>SUM(BN56:BN61)</f>
        <v>976796</v>
      </c>
      <c r="BO55" s="156">
        <f t="shared" si="244"/>
        <v>0.51260258128573088</v>
      </c>
      <c r="BP55" s="156">
        <f t="shared" si="249"/>
        <v>0.19903467983875323</v>
      </c>
      <c r="BQ55" s="160">
        <f>SUM(BQ56:BQ61)</f>
        <v>1021308</v>
      </c>
      <c r="BR55" s="156">
        <f t="shared" si="148"/>
        <v>0.41583947980773733</v>
      </c>
      <c r="BS55" s="156">
        <f t="shared" si="250"/>
        <v>0.17874603548329016</v>
      </c>
      <c r="BT55" s="160">
        <f>SUM(BT56:BT61)</f>
        <v>1056786</v>
      </c>
      <c r="BU55" s="156">
        <f t="shared" si="150"/>
        <v>0.47773429429961589</v>
      </c>
      <c r="BV55" s="156">
        <f t="shared" si="251"/>
        <v>0.1638586699148239</v>
      </c>
      <c r="BW55" s="157">
        <f>SUM(BW56:BW61)</f>
        <v>1016945</v>
      </c>
      <c r="BX55" s="156">
        <f t="shared" si="152"/>
        <v>0.45625277322023755</v>
      </c>
      <c r="BY55" s="156">
        <f t="shared" si="252"/>
        <v>0.110636034607412</v>
      </c>
      <c r="BZ55" s="160">
        <f>SUM(BZ56:BZ61)</f>
        <v>1068589</v>
      </c>
      <c r="CA55" s="156">
        <f t="shared" ref="CA55:CA61" si="277">BZ55/$BZ$6</f>
        <v>0.40149395160381313</v>
      </c>
      <c r="CB55" s="156">
        <f t="shared" si="253"/>
        <v>9.3973562545301093E-2</v>
      </c>
      <c r="CC55" s="160">
        <f>SUM(CC56:CC61)</f>
        <v>1154998</v>
      </c>
      <c r="CD55" s="156">
        <f t="shared" ref="CD55:CD61" si="278">CC55/$CC$6</f>
        <v>0.38712802127967649</v>
      </c>
      <c r="CE55" s="156">
        <f t="shared" si="254"/>
        <v>0.13090076646809767</v>
      </c>
      <c r="CF55" s="160">
        <f>SUM(CF56:CF61)</f>
        <v>1170182</v>
      </c>
      <c r="CG55" s="156">
        <f t="shared" si="255"/>
        <v>0.40922508670200841</v>
      </c>
      <c r="CH55" s="156">
        <f t="shared" si="256"/>
        <v>0.10730270840075473</v>
      </c>
      <c r="CI55" s="160">
        <f>SUM(CI56:CI61)</f>
        <v>1119851</v>
      </c>
      <c r="CJ55" s="156">
        <f t="shared" ref="CJ55:CJ61" si="279">CI55/$CI$6</f>
        <v>0.38486436365723403</v>
      </c>
      <c r="CK55" s="156">
        <f t="shared" si="257"/>
        <v>0.10119131319786212</v>
      </c>
      <c r="CL55" s="160">
        <f>SUM(CL56:CL61)</f>
        <v>1170234.26</v>
      </c>
      <c r="CM55" s="156">
        <f t="shared" ref="CM55:CM61" si="280">CL55/$CL$6</f>
        <v>0.35224943297689015</v>
      </c>
      <c r="CN55" s="156">
        <f t="shared" si="258"/>
        <v>9.5121005363147049E-2</v>
      </c>
      <c r="CO55" s="160">
        <f>SUM(CO56:CO61)</f>
        <v>1305683</v>
      </c>
      <c r="CP55" s="156">
        <f t="shared" si="259"/>
        <v>0.34633244103226818</v>
      </c>
      <c r="CQ55" s="156">
        <f>(CO55/CC55)-1</f>
        <v>0.13046342937390376</v>
      </c>
      <c r="CR55" s="160">
        <f>SUM(CR56:CR61)</f>
        <v>1317146</v>
      </c>
      <c r="CS55" s="156">
        <f t="shared" ref="CS55:CS61" si="281">CR55/$CR$28</f>
        <v>0.37789005794532649</v>
      </c>
      <c r="CT55" s="156">
        <f t="shared" si="260"/>
        <v>0.12559072007602246</v>
      </c>
      <c r="CU55" s="160">
        <f>SUM(CU56:CU61)</f>
        <v>1266367</v>
      </c>
      <c r="CV55" s="156">
        <f t="shared" ref="CV55:CV61" si="282">CU55/$CU$28</f>
        <v>0.36046615887737937</v>
      </c>
      <c r="CW55" s="156">
        <f t="shared" si="261"/>
        <v>0.13083526290551162</v>
      </c>
      <c r="CX55" s="160">
        <f>SUM(CX56:CX61)</f>
        <v>1315462</v>
      </c>
      <c r="CY55" s="156">
        <f t="shared" si="262"/>
        <v>0.32760128369779862</v>
      </c>
      <c r="CZ55" s="156">
        <f t="shared" si="263"/>
        <v>0.12410142564105064</v>
      </c>
      <c r="DA55" s="160">
        <f>SUM(DA56:DA61)</f>
        <v>1493253</v>
      </c>
      <c r="DB55" s="156">
        <f t="shared" si="264"/>
        <v>0.3306931820094412</v>
      </c>
      <c r="DC55" s="156">
        <f t="shared" si="265"/>
        <v>0.14365661496703264</v>
      </c>
      <c r="DD55" s="160">
        <f>SUM(DD56:DD61)</f>
        <v>1518174</v>
      </c>
      <c r="DE55" s="156">
        <f t="shared" si="266"/>
        <v>0.4355651240113762</v>
      </c>
      <c r="DF55" s="156">
        <f t="shared" si="267"/>
        <v>0.15262393083226922</v>
      </c>
      <c r="DG55" s="160">
        <f>SUM(DG56:DG61)</f>
        <v>1567884</v>
      </c>
      <c r="DH55" s="156">
        <f t="shared" si="116"/>
        <v>0.35593296523630658</v>
      </c>
      <c r="DI55" s="156">
        <f t="shared" si="69"/>
        <v>0.23809606535862038</v>
      </c>
      <c r="DJ55" s="160">
        <f>SUM(DJ56:DJ61)</f>
        <v>1668362</v>
      </c>
      <c r="DK55" s="156">
        <f t="shared" si="181"/>
        <v>0.36999503453757437</v>
      </c>
      <c r="DL55" s="156">
        <f t="shared" si="268"/>
        <v>0.26827076722854781</v>
      </c>
      <c r="DM55" s="160">
        <f>SUM(DM56:DM61)</f>
        <v>1855268</v>
      </c>
      <c r="DN55" s="156">
        <f t="shared" si="71"/>
        <v>0.34880777249998079</v>
      </c>
      <c r="DO55" s="156">
        <f t="shared" si="269"/>
        <v>0.24243380056828956</v>
      </c>
      <c r="DP55" s="160">
        <f>SUM(DP56:DP61)</f>
        <v>1944684</v>
      </c>
      <c r="DQ55" s="156">
        <f t="shared" si="208"/>
        <v>0.38311989069950936</v>
      </c>
      <c r="DR55" s="156">
        <f t="shared" si="270"/>
        <v>0.28093617727612252</v>
      </c>
      <c r="DS55" s="160">
        <f>SUM(DS56:DS61)</f>
        <v>2003513</v>
      </c>
      <c r="DT55" s="156">
        <f t="shared" si="72"/>
        <v>0.38295544881762439</v>
      </c>
      <c r="DU55" s="156">
        <f t="shared" si="271"/>
        <v>0.27784517221937333</v>
      </c>
      <c r="DV55" s="160">
        <f>SUM(DV56:DV61)</f>
        <v>2173684</v>
      </c>
      <c r="DW55" s="156">
        <f t="shared" si="272"/>
        <v>0.41069123866727003</v>
      </c>
      <c r="DX55" s="156">
        <f t="shared" si="273"/>
        <v>0.3028851052709185</v>
      </c>
      <c r="DY55" s="160">
        <f>SUM(DY56:DY61)</f>
        <v>2310896</v>
      </c>
      <c r="DZ55" s="156">
        <f t="shared" si="274"/>
        <v>0.39410074050274235</v>
      </c>
      <c r="EA55" s="156">
        <f t="shared" si="275"/>
        <v>0.24558608244199753</v>
      </c>
      <c r="EB55" s="160">
        <f>SUM(EB56:EB61)</f>
        <v>2260818</v>
      </c>
      <c r="EC55" s="156">
        <f t="shared" si="75"/>
        <v>0.40580128962221007</v>
      </c>
      <c r="ED55" s="156">
        <f>(EB55/DP55)-1</f>
        <v>0.16256317221718275</v>
      </c>
      <c r="EE55" s="160">
        <f>SUM(EE56:EE61)</f>
        <v>2297204</v>
      </c>
      <c r="EF55" s="156">
        <f t="shared" si="245"/>
        <v>0.39520980129611111</v>
      </c>
      <c r="EG55" s="156">
        <f>(EE55/DS55)-1</f>
        <v>0.14658801814612632</v>
      </c>
      <c r="EH55" s="160">
        <f>SUM(EH56:EH61)</f>
        <v>2366123</v>
      </c>
      <c r="EI55" s="156">
        <f t="shared" si="246"/>
        <v>0.41698705680245712</v>
      </c>
      <c r="EJ55" s="156">
        <f>(EH55/DV55)-1</f>
        <v>8.8531267654360146E-2</v>
      </c>
      <c r="EK55" s="160">
        <f>SUM(EK56:EK61)</f>
        <v>2636796</v>
      </c>
      <c r="EL55" s="156">
        <f t="shared" si="247"/>
        <v>0.40721384875120692</v>
      </c>
      <c r="EM55" s="156">
        <f>(EK55/DY55)-1</f>
        <v>0.14102754948729834</v>
      </c>
      <c r="EN55" s="160">
        <f>SUM(EN56:EN61)</f>
        <v>2670814</v>
      </c>
      <c r="EO55" s="156">
        <f t="shared" si="248"/>
        <v>0.42719859448112468</v>
      </c>
      <c r="EP55" s="156">
        <f>(EN55/EB55)-1</f>
        <v>0.18134852075664654</v>
      </c>
    </row>
    <row r="56" spans="2:146" s="149" customFormat="1" ht="16.5" customHeight="1">
      <c r="B56" s="180" t="s">
        <v>181</v>
      </c>
      <c r="C56" s="178" t="s">
        <v>58</v>
      </c>
      <c r="D56" s="164">
        <v>55000</v>
      </c>
      <c r="E56" s="163">
        <f t="shared" si="117"/>
        <v>8.178608922713633E-2</v>
      </c>
      <c r="F56" s="4">
        <v>55000</v>
      </c>
      <c r="G56" s="163">
        <f t="shared" si="118"/>
        <v>7.8250155788946521E-2</v>
      </c>
      <c r="H56" s="4">
        <v>398138</v>
      </c>
      <c r="I56" s="163">
        <f t="shared" si="119"/>
        <v>0.45561522783736741</v>
      </c>
      <c r="J56" s="4">
        <v>398138</v>
      </c>
      <c r="K56" s="163">
        <f t="shared" si="120"/>
        <v>0.37303847898029013</v>
      </c>
      <c r="L56" s="4">
        <v>398138</v>
      </c>
      <c r="M56" s="163">
        <f t="shared" si="227"/>
        <v>0.43123110633094291</v>
      </c>
      <c r="N56" s="163">
        <f>(L56/D56)-1</f>
        <v>6.2388727272727271</v>
      </c>
      <c r="O56" s="5">
        <v>398138</v>
      </c>
      <c r="P56" s="163">
        <f t="shared" si="228"/>
        <v>0.37597857476075086</v>
      </c>
      <c r="Q56" s="163">
        <f>(O56/F56)-1</f>
        <v>6.2388727272727271</v>
      </c>
      <c r="R56" s="5">
        <v>398138</v>
      </c>
      <c r="S56" s="163">
        <f t="shared" si="229"/>
        <v>0.35722950590211355</v>
      </c>
      <c r="T56" s="163">
        <f>(R56/H56)-1</f>
        <v>0</v>
      </c>
      <c r="U56" s="164">
        <v>399820</v>
      </c>
      <c r="V56" s="163">
        <f t="shared" si="230"/>
        <v>0.28035469616203945</v>
      </c>
      <c r="W56" s="163">
        <f>(U56/J56)-1</f>
        <v>4.224665819389184E-3</v>
      </c>
      <c r="X56" s="164">
        <v>399820</v>
      </c>
      <c r="Y56" s="163">
        <f t="shared" si="231"/>
        <v>0.31546497985243793</v>
      </c>
      <c r="Z56" s="163">
        <f>(X56/L56)-1</f>
        <v>4.224665819389184E-3</v>
      </c>
      <c r="AA56" s="164">
        <v>399820</v>
      </c>
      <c r="AB56" s="163">
        <f t="shared" si="232"/>
        <v>0.30292078919116316</v>
      </c>
      <c r="AC56" s="163">
        <f>(AA56/O56)-1</f>
        <v>4.224665819389184E-3</v>
      </c>
      <c r="AD56" s="164">
        <v>399820</v>
      </c>
      <c r="AE56" s="163">
        <f t="shared" si="233"/>
        <v>0.29475056193691118</v>
      </c>
      <c r="AF56" s="163">
        <f>(AD56/R56)-1</f>
        <v>4.224665819389184E-3</v>
      </c>
      <c r="AG56" s="164">
        <v>399820</v>
      </c>
      <c r="AH56" s="163">
        <f t="shared" si="234"/>
        <v>0.24858924268010316</v>
      </c>
      <c r="AI56" s="163">
        <f>(AG56/U56)-1</f>
        <v>0</v>
      </c>
      <c r="AJ56" s="164">
        <v>399820</v>
      </c>
      <c r="AK56" s="163">
        <f t="shared" si="235"/>
        <v>0.27422195641200098</v>
      </c>
      <c r="AL56" s="163">
        <f>(AJ56/X56)-1</f>
        <v>0</v>
      </c>
      <c r="AM56" s="164">
        <v>399820</v>
      </c>
      <c r="AN56" s="163">
        <f t="shared" si="236"/>
        <v>0.26549742085943018</v>
      </c>
      <c r="AO56" s="163">
        <f>(AM56/AA56)-1</f>
        <v>0</v>
      </c>
      <c r="AP56" s="164">
        <v>399820</v>
      </c>
      <c r="AQ56" s="163">
        <f t="shared" si="237"/>
        <v>0.27858060596263667</v>
      </c>
      <c r="AR56" s="163">
        <f>(AP56/AD56)-1</f>
        <v>0</v>
      </c>
      <c r="AS56" s="164">
        <v>399926</v>
      </c>
      <c r="AT56" s="163">
        <f t="shared" si="238"/>
        <v>0.24590326220290157</v>
      </c>
      <c r="AU56" s="163">
        <f>(AS56/AG56)-1</f>
        <v>2.6511930368666725E-4</v>
      </c>
      <c r="AV56" s="164">
        <v>400037</v>
      </c>
      <c r="AW56" s="163">
        <f t="shared" si="239"/>
        <v>0.27547228798514789</v>
      </c>
      <c r="AX56" s="163">
        <f>(AV56/AJ56)-1</f>
        <v>5.4274423490574542E-4</v>
      </c>
      <c r="AY56" s="164">
        <v>400132</v>
      </c>
      <c r="AZ56" s="163">
        <f t="shared" si="240"/>
        <v>0.2522351695249142</v>
      </c>
      <c r="BA56" s="163">
        <f>(AY56/AM56)-1</f>
        <v>7.8035115802110866E-4</v>
      </c>
      <c r="BB56" s="164">
        <v>402131</v>
      </c>
      <c r="BC56" s="163">
        <f t="shared" si="241"/>
        <v>0.24673792329073072</v>
      </c>
      <c r="BD56" s="163">
        <f>(BB56/AP56)-1</f>
        <v>5.7801010454705537E-3</v>
      </c>
      <c r="BE56" s="164">
        <v>402945</v>
      </c>
      <c r="BF56" s="163">
        <f t="shared" si="242"/>
        <v>0.20973642994445651</v>
      </c>
      <c r="BG56" s="163">
        <f>(BE56/AS56)-1</f>
        <v>7.5488965458609947E-3</v>
      </c>
      <c r="BH56" s="164">
        <v>403216</v>
      </c>
      <c r="BI56" s="163">
        <f t="shared" si="243"/>
        <v>0.22007660894615214</v>
      </c>
      <c r="BJ56" s="163">
        <f>(BH56/AV56)-1</f>
        <v>7.9467649242443983E-3</v>
      </c>
      <c r="BK56" s="164">
        <v>403629</v>
      </c>
      <c r="BL56" s="163">
        <f t="shared" si="276"/>
        <v>0.21562760433361114</v>
      </c>
      <c r="BM56" s="163">
        <f>(BK56/AY56)-1</f>
        <v>8.7396159267441043E-3</v>
      </c>
      <c r="BN56" s="164">
        <v>405377</v>
      </c>
      <c r="BO56" s="163">
        <f t="shared" si="244"/>
        <v>0.21273356626549017</v>
      </c>
      <c r="BP56" s="163">
        <f t="shared" si="249"/>
        <v>8.0719964389712739E-3</v>
      </c>
      <c r="BQ56" s="164">
        <v>408734</v>
      </c>
      <c r="BR56" s="163">
        <f t="shared" si="148"/>
        <v>0.16642162201778082</v>
      </c>
      <c r="BS56" s="163">
        <f t="shared" si="250"/>
        <v>1.4366724987281199E-2</v>
      </c>
      <c r="BT56" s="164">
        <v>408734</v>
      </c>
      <c r="BU56" s="163">
        <f t="shared" si="150"/>
        <v>0.18477369027055543</v>
      </c>
      <c r="BV56" s="163">
        <f t="shared" si="251"/>
        <v>1.3684972818538865E-2</v>
      </c>
      <c r="BW56" s="166">
        <v>413725</v>
      </c>
      <c r="BX56" s="163">
        <f t="shared" si="152"/>
        <v>0.18561788356355829</v>
      </c>
      <c r="BY56" s="163">
        <f t="shared" si="252"/>
        <v>2.5013068932113303E-2</v>
      </c>
      <c r="BZ56" s="164">
        <v>414126</v>
      </c>
      <c r="CA56" s="163">
        <f t="shared" si="277"/>
        <v>0.15559685173802157</v>
      </c>
      <c r="CB56" s="163">
        <f t="shared" si="253"/>
        <v>2.1582378872012864E-2</v>
      </c>
      <c r="CC56" s="164">
        <v>421683</v>
      </c>
      <c r="CD56" s="163">
        <f t="shared" si="278"/>
        <v>0.1413381714923124</v>
      </c>
      <c r="CE56" s="163">
        <f t="shared" si="254"/>
        <v>3.168075080614785E-2</v>
      </c>
      <c r="CF56" s="164">
        <v>421683</v>
      </c>
      <c r="CG56" s="163">
        <f t="shared" si="255"/>
        <v>0.14746702840734435</v>
      </c>
      <c r="CH56" s="163">
        <f t="shared" si="256"/>
        <v>3.168075080614785E-2</v>
      </c>
      <c r="CI56" s="164">
        <v>437856</v>
      </c>
      <c r="CJ56" s="163">
        <f t="shared" si="279"/>
        <v>0.15047999315400162</v>
      </c>
      <c r="CK56" s="163">
        <f t="shared" si="257"/>
        <v>5.832618285092761E-2</v>
      </c>
      <c r="CL56" s="164">
        <v>440881</v>
      </c>
      <c r="CM56" s="163">
        <f t="shared" si="280"/>
        <v>0.13270854184382219</v>
      </c>
      <c r="CN56" s="163">
        <f t="shared" si="258"/>
        <v>6.4605941186981708E-2</v>
      </c>
      <c r="CO56" s="164">
        <v>461595</v>
      </c>
      <c r="CP56" s="163">
        <f t="shared" si="259"/>
        <v>0.12243808268798004</v>
      </c>
      <c r="CQ56" s="163">
        <f>(CO56/CC56)-1</f>
        <v>9.464929816947798E-2</v>
      </c>
      <c r="CR56" s="164">
        <v>461881</v>
      </c>
      <c r="CS56" s="163">
        <f t="shared" si="281"/>
        <v>0.13251396417241926</v>
      </c>
      <c r="CT56" s="163">
        <f t="shared" si="260"/>
        <v>9.5327532767505385E-2</v>
      </c>
      <c r="CU56" s="164">
        <v>702861</v>
      </c>
      <c r="CV56" s="163">
        <f t="shared" si="282"/>
        <v>0.20006649327936826</v>
      </c>
      <c r="CW56" s="163">
        <f t="shared" si="261"/>
        <v>0.60523322736242058</v>
      </c>
      <c r="CX56" s="164">
        <v>702861</v>
      </c>
      <c r="CY56" s="163">
        <f t="shared" si="262"/>
        <v>0.17503976995239576</v>
      </c>
      <c r="CZ56" s="163">
        <f t="shared" si="263"/>
        <v>0.59421930180706362</v>
      </c>
      <c r="DA56" s="164">
        <v>719735</v>
      </c>
      <c r="DB56" s="163">
        <f t="shared" si="264"/>
        <v>0.15939124673016908</v>
      </c>
      <c r="DC56" s="163">
        <f t="shared" si="265"/>
        <v>0.55923482706701755</v>
      </c>
      <c r="DD56" s="164">
        <v>719735</v>
      </c>
      <c r="DE56" s="163">
        <f t="shared" si="266"/>
        <v>0.20649244719665061</v>
      </c>
      <c r="DF56" s="163">
        <f t="shared" si="267"/>
        <v>0.55826933777314935</v>
      </c>
      <c r="DG56" s="164">
        <v>725054</v>
      </c>
      <c r="DH56" s="163">
        <f t="shared" si="116"/>
        <v>0.16459803159956032</v>
      </c>
      <c r="DI56" s="163">
        <f t="shared" si="69"/>
        <v>3.1575233225346055E-2</v>
      </c>
      <c r="DJ56" s="164">
        <v>730700</v>
      </c>
      <c r="DK56" s="163">
        <f t="shared" si="181"/>
        <v>0.16204838742227742</v>
      </c>
      <c r="DL56" s="163">
        <f t="shared" si="268"/>
        <v>3.9608115971721203E-2</v>
      </c>
      <c r="DM56" s="164">
        <v>750853</v>
      </c>
      <c r="DN56" s="163">
        <f t="shared" si="71"/>
        <v>0.14116740137000588</v>
      </c>
      <c r="DO56" s="163">
        <f t="shared" si="269"/>
        <v>4.3235357457953372E-2</v>
      </c>
      <c r="DP56" s="164">
        <v>750853</v>
      </c>
      <c r="DQ56" s="163">
        <f t="shared" si="208"/>
        <v>0.14792465988890674</v>
      </c>
      <c r="DR56" s="163">
        <f t="shared" si="270"/>
        <v>4.3235357457953372E-2</v>
      </c>
      <c r="DS56" s="164">
        <v>1128234</v>
      </c>
      <c r="DT56" s="163">
        <f t="shared" si="72"/>
        <v>0.21565288462880131</v>
      </c>
      <c r="DU56" s="163">
        <f t="shared" si="271"/>
        <v>0.55606892727989909</v>
      </c>
      <c r="DV56" s="164">
        <v>1130364</v>
      </c>
      <c r="DW56" s="163">
        <f t="shared" si="272"/>
        <v>0.21356857358516232</v>
      </c>
      <c r="DX56" s="163">
        <f t="shared" si="273"/>
        <v>0.54696044888463113</v>
      </c>
      <c r="DY56" s="164">
        <v>1136124</v>
      </c>
      <c r="DZ56" s="163">
        <f t="shared" si="274"/>
        <v>0.19375485080373053</v>
      </c>
      <c r="EA56" s="163">
        <f t="shared" si="275"/>
        <v>0.51311108832221497</v>
      </c>
      <c r="EB56" s="164">
        <v>1136124</v>
      </c>
      <c r="EC56" s="163">
        <f t="shared" si="75"/>
        <v>0.20392644802489354</v>
      </c>
      <c r="ED56" s="163">
        <f>(EB56/DP56)-1</f>
        <v>0.51311108832221497</v>
      </c>
      <c r="EE56" s="164">
        <v>1160305</v>
      </c>
      <c r="EF56" s="163">
        <f t="shared" si="245"/>
        <v>0.19961827878276556</v>
      </c>
      <c r="EG56" s="163">
        <f>(EE56/DS56)-1</f>
        <v>2.8425840738711905E-2</v>
      </c>
      <c r="EH56" s="164">
        <v>1170192</v>
      </c>
      <c r="EI56" s="163">
        <f t="shared" si="246"/>
        <v>0.20622550813029622</v>
      </c>
      <c r="EJ56" s="163">
        <f>(EH56/DV56)-1</f>
        <v>3.5234667770735806E-2</v>
      </c>
      <c r="EK56" s="164">
        <v>1178368</v>
      </c>
      <c r="EL56" s="163">
        <f t="shared" si="247"/>
        <v>0.18198137759813887</v>
      </c>
      <c r="EM56" s="163">
        <f>(EK56/DY56)-1</f>
        <v>3.7182561058475949E-2</v>
      </c>
      <c r="EN56" s="164">
        <v>1178368</v>
      </c>
      <c r="EO56" s="163">
        <f t="shared" si="248"/>
        <v>0.18848079775736309</v>
      </c>
      <c r="EP56" s="163">
        <f>(EN56/EB56)-1</f>
        <v>3.7182561058475949E-2</v>
      </c>
    </row>
    <row r="57" spans="2:146" s="149" customFormat="1" ht="16.5" customHeight="1">
      <c r="B57" s="177" t="s">
        <v>478</v>
      </c>
      <c r="C57" s="178" t="s">
        <v>479</v>
      </c>
      <c r="D57" s="164">
        <v>0</v>
      </c>
      <c r="E57" s="163">
        <f>D57/$D$6</f>
        <v>0</v>
      </c>
      <c r="F57" s="4">
        <v>0</v>
      </c>
      <c r="G57" s="163">
        <f>F57/$F$6</f>
        <v>0</v>
      </c>
      <c r="H57" s="4">
        <v>0</v>
      </c>
      <c r="I57" s="163">
        <f>H57/$H$6</f>
        <v>0</v>
      </c>
      <c r="J57" s="4">
        <v>0</v>
      </c>
      <c r="K57" s="163">
        <f>J57/$J$6</f>
        <v>0</v>
      </c>
      <c r="L57" s="4">
        <v>0</v>
      </c>
      <c r="M57" s="163">
        <f t="shared" si="227"/>
        <v>0</v>
      </c>
      <c r="N57" s="167" t="s">
        <v>118</v>
      </c>
      <c r="O57" s="5">
        <v>0</v>
      </c>
      <c r="P57" s="163">
        <f>O57/$O$6</f>
        <v>0</v>
      </c>
      <c r="Q57" s="167" t="s">
        <v>118</v>
      </c>
      <c r="R57" s="5">
        <v>0</v>
      </c>
      <c r="S57" s="163">
        <f>R57/$R$6</f>
        <v>0</v>
      </c>
      <c r="T57" s="167" t="s">
        <v>118</v>
      </c>
      <c r="U57" s="164">
        <v>0</v>
      </c>
      <c r="V57" s="163">
        <f>U57/$U$6</f>
        <v>0</v>
      </c>
      <c r="W57" s="167" t="s">
        <v>118</v>
      </c>
      <c r="X57" s="164">
        <v>0</v>
      </c>
      <c r="Y57" s="163">
        <f>X57/$X$6</f>
        <v>0</v>
      </c>
      <c r="Z57" s="167" t="s">
        <v>118</v>
      </c>
      <c r="AA57" s="164">
        <v>0</v>
      </c>
      <c r="AB57" s="163">
        <f>AA57/$AA$6</f>
        <v>0</v>
      </c>
      <c r="AC57" s="167" t="s">
        <v>118</v>
      </c>
      <c r="AD57" s="164">
        <v>0</v>
      </c>
      <c r="AE57" s="163">
        <f>AD57/$AD$6</f>
        <v>0</v>
      </c>
      <c r="AF57" s="167" t="s">
        <v>118</v>
      </c>
      <c r="AG57" s="164">
        <v>0</v>
      </c>
      <c r="AH57" s="163">
        <f>AG57/$AG$6</f>
        <v>0</v>
      </c>
      <c r="AI57" s="167" t="s">
        <v>118</v>
      </c>
      <c r="AJ57" s="164">
        <v>0</v>
      </c>
      <c r="AK57" s="163">
        <f>AJ57/$AJ$6</f>
        <v>0</v>
      </c>
      <c r="AL57" s="167" t="s">
        <v>118</v>
      </c>
      <c r="AM57" s="164">
        <v>0</v>
      </c>
      <c r="AN57" s="163">
        <f>AM57/$AM$6</f>
        <v>0</v>
      </c>
      <c r="AO57" s="167" t="s">
        <v>118</v>
      </c>
      <c r="AP57" s="164">
        <v>0</v>
      </c>
      <c r="AQ57" s="163">
        <f>AP57/$AP$6</f>
        <v>0</v>
      </c>
      <c r="AR57" s="167" t="s">
        <v>118</v>
      </c>
      <c r="AS57" s="164">
        <v>0</v>
      </c>
      <c r="AT57" s="163">
        <f>AS57/$AS$6</f>
        <v>0</v>
      </c>
      <c r="AU57" s="167" t="s">
        <v>118</v>
      </c>
      <c r="AV57" s="164">
        <v>0</v>
      </c>
      <c r="AW57" s="163">
        <f>AV57/$AV$6</f>
        <v>0</v>
      </c>
      <c r="AX57" s="167" t="s">
        <v>118</v>
      </c>
      <c r="AY57" s="164">
        <v>0</v>
      </c>
      <c r="AZ57" s="163">
        <f>AY57/$AY$6</f>
        <v>0</v>
      </c>
      <c r="BA57" s="167" t="s">
        <v>118</v>
      </c>
      <c r="BB57" s="164">
        <v>0</v>
      </c>
      <c r="BC57" s="163">
        <f>BB57/$BB$6</f>
        <v>0</v>
      </c>
      <c r="BD57" s="167" t="s">
        <v>118</v>
      </c>
      <c r="BE57" s="164">
        <v>0</v>
      </c>
      <c r="BF57" s="163">
        <f>BE57/$BE$6</f>
        <v>0</v>
      </c>
      <c r="BG57" s="167" t="s">
        <v>118</v>
      </c>
      <c r="BH57" s="164">
        <v>0</v>
      </c>
      <c r="BI57" s="163">
        <f t="shared" si="243"/>
        <v>0</v>
      </c>
      <c r="BJ57" s="167" t="s">
        <v>118</v>
      </c>
      <c r="BK57" s="164">
        <v>0</v>
      </c>
      <c r="BL57" s="163">
        <f>BK57/$BK$6</f>
        <v>0</v>
      </c>
      <c r="BM57" s="167" t="s">
        <v>118</v>
      </c>
      <c r="BN57" s="164">
        <v>0</v>
      </c>
      <c r="BO57" s="163">
        <f>BN57/$BN$6</f>
        <v>0</v>
      </c>
      <c r="BP57" s="167" t="s">
        <v>118</v>
      </c>
      <c r="BQ57" s="164">
        <v>0</v>
      </c>
      <c r="BR57" s="163">
        <f>BQ57/$BQ$6</f>
        <v>0</v>
      </c>
      <c r="BS57" s="167" t="s">
        <v>118</v>
      </c>
      <c r="BT57" s="164">
        <v>0</v>
      </c>
      <c r="BU57" s="163">
        <f>BT57/$BT$6</f>
        <v>0</v>
      </c>
      <c r="BV57" s="167" t="s">
        <v>118</v>
      </c>
      <c r="BW57" s="166">
        <v>0</v>
      </c>
      <c r="BX57" s="163">
        <f>BW57/$BW$6</f>
        <v>0</v>
      </c>
      <c r="BY57" s="167" t="s">
        <v>118</v>
      </c>
      <c r="BZ57" s="164">
        <v>0</v>
      </c>
      <c r="CA57" s="163">
        <f>BZ57/$BZ$6</f>
        <v>0</v>
      </c>
      <c r="CB57" s="167" t="s">
        <v>118</v>
      </c>
      <c r="CC57" s="164">
        <v>0</v>
      </c>
      <c r="CD57" s="163">
        <f t="shared" si="278"/>
        <v>0</v>
      </c>
      <c r="CE57" s="167" t="s">
        <v>118</v>
      </c>
      <c r="CF57" s="164">
        <v>0</v>
      </c>
      <c r="CG57" s="163">
        <f t="shared" si="255"/>
        <v>0</v>
      </c>
      <c r="CH57" s="167" t="s">
        <v>118</v>
      </c>
      <c r="CI57" s="164">
        <v>0</v>
      </c>
      <c r="CJ57" s="163">
        <f t="shared" si="279"/>
        <v>0</v>
      </c>
      <c r="CK57" s="167" t="s">
        <v>118</v>
      </c>
      <c r="CL57" s="164">
        <v>0</v>
      </c>
      <c r="CM57" s="163">
        <f t="shared" si="280"/>
        <v>0</v>
      </c>
      <c r="CN57" s="167" t="s">
        <v>118</v>
      </c>
      <c r="CO57" s="164">
        <v>0</v>
      </c>
      <c r="CP57" s="163">
        <f t="shared" si="259"/>
        <v>0</v>
      </c>
      <c r="CQ57" s="167" t="s">
        <v>118</v>
      </c>
      <c r="CR57" s="164">
        <v>0</v>
      </c>
      <c r="CS57" s="163">
        <f t="shared" si="281"/>
        <v>0</v>
      </c>
      <c r="CT57" s="167" t="s">
        <v>118</v>
      </c>
      <c r="CU57" s="164">
        <v>0</v>
      </c>
      <c r="CV57" s="163">
        <f t="shared" si="282"/>
        <v>0</v>
      </c>
      <c r="CW57" s="167" t="s">
        <v>118</v>
      </c>
      <c r="CX57" s="164">
        <v>0</v>
      </c>
      <c r="CY57" s="163">
        <f>CX57/$CX$28</f>
        <v>0</v>
      </c>
      <c r="CZ57" s="167" t="s">
        <v>118</v>
      </c>
      <c r="DA57" s="164">
        <v>0</v>
      </c>
      <c r="DB57" s="163">
        <f>DA57/$DA$28</f>
        <v>0</v>
      </c>
      <c r="DC57" s="167" t="s">
        <v>118</v>
      </c>
      <c r="DD57" s="164">
        <v>0</v>
      </c>
      <c r="DE57" s="163">
        <f>DD57/$CR$28</f>
        <v>0</v>
      </c>
      <c r="DF57" s="167" t="s">
        <v>118</v>
      </c>
      <c r="DG57" s="164">
        <v>0</v>
      </c>
      <c r="DH57" s="163">
        <f>DG57/$DG$6</f>
        <v>0</v>
      </c>
      <c r="DI57" s="167" t="s">
        <v>118</v>
      </c>
      <c r="DJ57" s="164">
        <v>0</v>
      </c>
      <c r="DK57" s="163">
        <f>DJ57/$DJ$6</f>
        <v>0</v>
      </c>
      <c r="DL57" s="167" t="s">
        <v>118</v>
      </c>
      <c r="DM57" s="164">
        <v>0</v>
      </c>
      <c r="DN57" s="163">
        <f>DM57/$DM$6</f>
        <v>0</v>
      </c>
      <c r="DO57" s="167" t="s">
        <v>118</v>
      </c>
      <c r="DP57" s="164">
        <v>0</v>
      </c>
      <c r="DQ57" s="163">
        <f>DP57/$DP$6</f>
        <v>0</v>
      </c>
      <c r="DR57" s="167" t="s">
        <v>118</v>
      </c>
      <c r="DS57" s="164">
        <v>0</v>
      </c>
      <c r="DT57" s="163">
        <f>DS57/DS$6</f>
        <v>0</v>
      </c>
      <c r="DU57" s="167" t="s">
        <v>118</v>
      </c>
      <c r="DV57" s="164">
        <v>0</v>
      </c>
      <c r="DW57" s="163">
        <f t="shared" si="272"/>
        <v>0</v>
      </c>
      <c r="DX57" s="167" t="s">
        <v>118</v>
      </c>
      <c r="DY57" s="164">
        <v>-6016</v>
      </c>
      <c r="DZ57" s="163">
        <f t="shared" si="274"/>
        <v>-1.0259700371044384E-3</v>
      </c>
      <c r="EA57" s="163" t="s">
        <v>118</v>
      </c>
      <c r="EB57" s="164">
        <v>-10140</v>
      </c>
      <c r="EC57" s="163">
        <f t="shared" si="75"/>
        <v>-1.8200602953308094E-3</v>
      </c>
      <c r="ED57" s="167" t="s">
        <v>118</v>
      </c>
      <c r="EE57" s="164">
        <v>-10140</v>
      </c>
      <c r="EF57" s="163">
        <f t="shared" si="245"/>
        <v>-1.7444804140784042E-3</v>
      </c>
      <c r="EG57" s="167" t="s">
        <v>118</v>
      </c>
      <c r="EH57" s="164">
        <v>-10140</v>
      </c>
      <c r="EI57" s="163">
        <f t="shared" si="246"/>
        <v>-1.7869944867519208E-3</v>
      </c>
      <c r="EJ57" s="167" t="s">
        <v>118</v>
      </c>
      <c r="EK57" s="164">
        <v>-19021</v>
      </c>
      <c r="EL57" s="163">
        <f t="shared" si="247"/>
        <v>-2.9375099996725978E-3</v>
      </c>
      <c r="EM57" s="167" t="s">
        <v>118</v>
      </c>
      <c r="EN57" s="164">
        <v>-27857</v>
      </c>
      <c r="EO57" s="163">
        <f t="shared" si="248"/>
        <v>-4.4557469170300483E-3</v>
      </c>
      <c r="EP57" s="167" t="s">
        <v>118</v>
      </c>
    </row>
    <row r="58" spans="2:146" s="149" customFormat="1" ht="16.5" customHeight="1">
      <c r="B58" s="177" t="s">
        <v>59</v>
      </c>
      <c r="C58" s="178" t="s">
        <v>60</v>
      </c>
      <c r="D58" s="164">
        <v>106660</v>
      </c>
      <c r="E58" s="163">
        <f t="shared" si="117"/>
        <v>0.15860553230847929</v>
      </c>
      <c r="F58" s="4">
        <v>118165</v>
      </c>
      <c r="G58" s="163">
        <f t="shared" si="118"/>
        <v>0.16811690288728848</v>
      </c>
      <c r="H58" s="4">
        <v>118165</v>
      </c>
      <c r="I58" s="163">
        <f t="shared" si="119"/>
        <v>0.13522390075150456</v>
      </c>
      <c r="J58" s="4">
        <v>118165</v>
      </c>
      <c r="K58" s="163">
        <f t="shared" si="120"/>
        <v>0.11071561084022621</v>
      </c>
      <c r="L58" s="4">
        <v>118165</v>
      </c>
      <c r="M58" s="163">
        <f>L58/$L$6</f>
        <v>0.12798683792955173</v>
      </c>
      <c r="N58" s="163">
        <f>(L58/D58)-1</f>
        <v>0.10786611663228962</v>
      </c>
      <c r="O58" s="5">
        <v>118165</v>
      </c>
      <c r="P58" s="163">
        <f t="shared" si="228"/>
        <v>0.11158821385199133</v>
      </c>
      <c r="Q58" s="163">
        <f>(O58/F58)-1</f>
        <v>0</v>
      </c>
      <c r="R58" s="5">
        <v>118165</v>
      </c>
      <c r="S58" s="163">
        <f t="shared" si="229"/>
        <v>0.10602360127624906</v>
      </c>
      <c r="T58" s="163">
        <f>(R58/H58)-1</f>
        <v>0</v>
      </c>
      <c r="U58" s="164">
        <v>118165</v>
      </c>
      <c r="V58" s="163">
        <f t="shared" si="230"/>
        <v>8.2857567585381903E-2</v>
      </c>
      <c r="W58" s="163">
        <f>(U58/J58)-1</f>
        <v>0</v>
      </c>
      <c r="X58" s="164">
        <v>118165</v>
      </c>
      <c r="Y58" s="163">
        <f t="shared" si="231"/>
        <v>9.3234253774857015E-2</v>
      </c>
      <c r="Z58" s="163">
        <f>(X58/L58)-1</f>
        <v>0</v>
      </c>
      <c r="AA58" s="164">
        <v>118165</v>
      </c>
      <c r="AB58" s="163">
        <f t="shared" si="232"/>
        <v>8.9526874730563241E-2</v>
      </c>
      <c r="AC58" s="163">
        <f>(AA58/O58)-1</f>
        <v>0</v>
      </c>
      <c r="AD58" s="164">
        <v>118165</v>
      </c>
      <c r="AE58" s="163">
        <f t="shared" si="233"/>
        <v>8.711220086857864E-2</v>
      </c>
      <c r="AF58" s="163">
        <f>(AD58/R58)-1</f>
        <v>0</v>
      </c>
      <c r="AG58" s="164">
        <v>127881</v>
      </c>
      <c r="AH58" s="163">
        <f t="shared" si="234"/>
        <v>7.9510382029849114E-2</v>
      </c>
      <c r="AI58" s="163">
        <f>(AG58/U58)-1</f>
        <v>8.2224008801252468E-2</v>
      </c>
      <c r="AJ58" s="164">
        <v>129958</v>
      </c>
      <c r="AK58" s="163">
        <f t="shared" si="235"/>
        <v>8.9133452582139019E-2</v>
      </c>
      <c r="AL58" s="163">
        <f>(AJ58/X58)-1</f>
        <v>9.9801125544789038E-2</v>
      </c>
      <c r="AM58" s="164">
        <v>132987</v>
      </c>
      <c r="AN58" s="163">
        <f t="shared" si="236"/>
        <v>8.8309002820851995E-2</v>
      </c>
      <c r="AO58" s="163">
        <f>(AM58/AA58)-1</f>
        <v>0.12543477341006226</v>
      </c>
      <c r="AP58" s="164">
        <v>136083</v>
      </c>
      <c r="AQ58" s="163">
        <f t="shared" si="237"/>
        <v>9.4817879548830683E-2</v>
      </c>
      <c r="AR58" s="163">
        <f>(AP58/AD58)-1</f>
        <v>0.15163542504125593</v>
      </c>
      <c r="AS58" s="164">
        <v>138941</v>
      </c>
      <c r="AT58" s="163">
        <f t="shared" si="238"/>
        <v>8.5430917604090134E-2</v>
      </c>
      <c r="AU58" s="163">
        <f>(AS58/AG58)-1</f>
        <v>8.6486655562593384E-2</v>
      </c>
      <c r="AV58" s="164">
        <v>142527</v>
      </c>
      <c r="AW58" s="163">
        <f t="shared" si="239"/>
        <v>9.8146518421193985E-2</v>
      </c>
      <c r="AX58" s="163">
        <f>(AV58/AJ58)-1</f>
        <v>9.671586204773841E-2</v>
      </c>
      <c r="AY58" s="164">
        <v>147362</v>
      </c>
      <c r="AZ58" s="163">
        <f t="shared" si="240"/>
        <v>9.2894042594769743E-2</v>
      </c>
      <c r="BA58" s="163">
        <f>(AY58/AM58)-1</f>
        <v>0.10809327227473364</v>
      </c>
      <c r="BB58" s="164">
        <v>151793</v>
      </c>
      <c r="BC58" s="163">
        <f t="shared" si="241"/>
        <v>9.3136539063314899E-2</v>
      </c>
      <c r="BD58" s="163">
        <f>(BB58/AP58)-1</f>
        <v>0.11544425093509103</v>
      </c>
      <c r="BE58" s="164">
        <v>156184</v>
      </c>
      <c r="BF58" s="163">
        <f t="shared" si="242"/>
        <v>8.1295150887701784E-2</v>
      </c>
      <c r="BG58" s="163">
        <f>(BE58/AS58)-1</f>
        <v>0.12410303654068988</v>
      </c>
      <c r="BH58" s="164">
        <v>160013</v>
      </c>
      <c r="BI58" s="163">
        <f>BH58/$BH$6</f>
        <v>8.7335617701928103E-2</v>
      </c>
      <c r="BJ58" s="163">
        <f>(BH58/AV58)-1</f>
        <v>0.12268552625116635</v>
      </c>
      <c r="BK58" s="164">
        <v>164643</v>
      </c>
      <c r="BL58" s="163">
        <f t="shared" si="276"/>
        <v>8.7955958715302263E-2</v>
      </c>
      <c r="BM58" s="163">
        <f>(BK58/AY58)-1</f>
        <v>0.11726903815094802</v>
      </c>
      <c r="BN58" s="164">
        <v>169102</v>
      </c>
      <c r="BO58" s="163">
        <f t="shared" si="244"/>
        <v>8.8741274227760625E-2</v>
      </c>
      <c r="BP58" s="163">
        <f t="shared" si="249"/>
        <v>0.11403029125190223</v>
      </c>
      <c r="BQ58" s="164">
        <v>173569</v>
      </c>
      <c r="BR58" s="163">
        <f t="shared" si="148"/>
        <v>7.0670985315643434E-2</v>
      </c>
      <c r="BS58" s="163">
        <f t="shared" si="250"/>
        <v>0.11131101777390762</v>
      </c>
      <c r="BT58" s="164">
        <v>178297</v>
      </c>
      <c r="BU58" s="163">
        <f t="shared" si="150"/>
        <v>8.0601551752898515E-2</v>
      </c>
      <c r="BV58" s="163">
        <f t="shared" si="251"/>
        <v>0.11426571591058221</v>
      </c>
      <c r="BW58" s="166">
        <v>183846</v>
      </c>
      <c r="BX58" s="163">
        <f t="shared" si="152"/>
        <v>8.2482580026892099E-2</v>
      </c>
      <c r="BY58" s="163">
        <f t="shared" si="252"/>
        <v>0.11663417211785498</v>
      </c>
      <c r="BZ58" s="164">
        <v>188105</v>
      </c>
      <c r="CA58" s="163">
        <f t="shared" si="277"/>
        <v>7.0675460599384107E-2</v>
      </c>
      <c r="CB58" s="163">
        <f t="shared" si="253"/>
        <v>0.11237596243687231</v>
      </c>
      <c r="CC58" s="164">
        <v>191642</v>
      </c>
      <c r="CD58" s="163">
        <f t="shared" si="278"/>
        <v>6.423386729161415E-2</v>
      </c>
      <c r="CE58" s="163">
        <f t="shared" si="254"/>
        <v>0.1041257367387034</v>
      </c>
      <c r="CF58" s="164">
        <v>195717</v>
      </c>
      <c r="CG58" s="163">
        <f t="shared" si="255"/>
        <v>6.8444315750931892E-2</v>
      </c>
      <c r="CH58" s="163">
        <f t="shared" si="256"/>
        <v>9.7702148662063948E-2</v>
      </c>
      <c r="CI58" s="164">
        <v>199724</v>
      </c>
      <c r="CJ58" s="163">
        <f t="shared" si="279"/>
        <v>6.8640069229814873E-2</v>
      </c>
      <c r="CK58" s="163">
        <f t="shared" si="257"/>
        <v>8.6365762649173838E-2</v>
      </c>
      <c r="CL58" s="164">
        <v>203724</v>
      </c>
      <c r="CM58" s="163">
        <f t="shared" si="280"/>
        <v>6.1322476991729817E-2</v>
      </c>
      <c r="CN58" s="163">
        <f t="shared" si="258"/>
        <v>8.3033412190000266E-2</v>
      </c>
      <c r="CO58" s="164">
        <v>207768</v>
      </c>
      <c r="CP58" s="163">
        <f t="shared" si="259"/>
        <v>5.511046602306402E-2</v>
      </c>
      <c r="CQ58" s="163">
        <f>(CO58/CC58)-1</f>
        <v>8.4146481460222633E-2</v>
      </c>
      <c r="CR58" s="164">
        <v>212247</v>
      </c>
      <c r="CS58" s="163">
        <f t="shared" si="281"/>
        <v>6.0893804581057615E-2</v>
      </c>
      <c r="CT58" s="163">
        <f t="shared" si="260"/>
        <v>8.4458682689802167E-2</v>
      </c>
      <c r="CU58" s="164">
        <v>215607</v>
      </c>
      <c r="CV58" s="163">
        <f t="shared" si="282"/>
        <v>6.1371645910762947E-2</v>
      </c>
      <c r="CW58" s="163">
        <f t="shared" si="261"/>
        <v>7.9524744146922677E-2</v>
      </c>
      <c r="CX58" s="164">
        <v>217294</v>
      </c>
      <c r="CY58" s="163">
        <f t="shared" si="262"/>
        <v>5.4114670997588266E-2</v>
      </c>
      <c r="CZ58" s="163">
        <f t="shared" si="263"/>
        <v>6.6609726885394016E-2</v>
      </c>
      <c r="DA58" s="164">
        <v>220907</v>
      </c>
      <c r="DB58" s="163">
        <f t="shared" si="264"/>
        <v>4.8921675535331006E-2</v>
      </c>
      <c r="DC58" s="163">
        <f t="shared" si="265"/>
        <v>6.3238804820761718E-2</v>
      </c>
      <c r="DD58" s="164">
        <v>223790</v>
      </c>
      <c r="DE58" s="163">
        <f t="shared" si="266"/>
        <v>6.4205498910207839E-2</v>
      </c>
      <c r="DF58" s="163">
        <f t="shared" si="267"/>
        <v>5.4384749843342961E-2</v>
      </c>
      <c r="DG58" s="164">
        <v>230793</v>
      </c>
      <c r="DH58" s="163">
        <f t="shared" si="116"/>
        <v>5.239344036024534E-2</v>
      </c>
      <c r="DI58" s="163">
        <f t="shared" si="69"/>
        <v>7.04337057702209E-2</v>
      </c>
      <c r="DJ58" s="164">
        <v>238112</v>
      </c>
      <c r="DK58" s="163">
        <f t="shared" si="181"/>
        <v>5.2806439887632853E-2</v>
      </c>
      <c r="DL58" s="163">
        <f t="shared" si="268"/>
        <v>9.5805682623542276E-2</v>
      </c>
      <c r="DM58" s="164">
        <v>245860</v>
      </c>
      <c r="DN58" s="163">
        <f t="shared" si="71"/>
        <v>4.6223984322936243E-2</v>
      </c>
      <c r="DO58" s="163">
        <f t="shared" si="269"/>
        <v>0.11295703621886144</v>
      </c>
      <c r="DP58" s="164">
        <v>252327</v>
      </c>
      <c r="DQ58" s="163">
        <f t="shared" si="208"/>
        <v>4.9710643302734579E-2</v>
      </c>
      <c r="DR58" s="163">
        <f t="shared" si="270"/>
        <v>0.12751686849278343</v>
      </c>
      <c r="DS58" s="164">
        <v>259870</v>
      </c>
      <c r="DT58" s="163">
        <f t="shared" si="72"/>
        <v>4.9672067255982888E-2</v>
      </c>
      <c r="DU58" s="163">
        <f t="shared" si="271"/>
        <v>0.12598735663559979</v>
      </c>
      <c r="DV58" s="164">
        <v>265368</v>
      </c>
      <c r="DW58" s="163">
        <f t="shared" si="272"/>
        <v>5.0138066353092772E-2</v>
      </c>
      <c r="DX58" s="163">
        <f t="shared" si="273"/>
        <v>0.11446714151323745</v>
      </c>
      <c r="DY58" s="164">
        <v>272291</v>
      </c>
      <c r="DZ58" s="163">
        <f t="shared" si="274"/>
        <v>4.6436570374535344E-2</v>
      </c>
      <c r="EA58" s="163">
        <f t="shared" si="275"/>
        <v>0.1075042707231757</v>
      </c>
      <c r="EB58" s="164">
        <v>279382</v>
      </c>
      <c r="EC58" s="163">
        <f t="shared" si="75"/>
        <v>5.0147148464508108E-2</v>
      </c>
      <c r="ED58" s="163">
        <f>(EB58/DP58)-1</f>
        <v>0.10722197783035514</v>
      </c>
      <c r="EE58" s="164">
        <v>285654</v>
      </c>
      <c r="EF58" s="163">
        <f t="shared" si="245"/>
        <v>4.9143768067372043E-2</v>
      </c>
      <c r="EG58" s="163">
        <f>(EE58/DS58)-1</f>
        <v>9.9218840189325475E-2</v>
      </c>
      <c r="EH58" s="164">
        <v>291973</v>
      </c>
      <c r="EI58" s="163">
        <f t="shared" si="246"/>
        <v>5.1455043518778949E-2</v>
      </c>
      <c r="EJ58" s="163">
        <f>(EH58/DV58)-1</f>
        <v>0.10025700159778128</v>
      </c>
      <c r="EK58" s="164">
        <v>298289</v>
      </c>
      <c r="EL58" s="163">
        <f t="shared" si="247"/>
        <v>4.6066290956960174E-2</v>
      </c>
      <c r="EM58" s="163">
        <f>(EK58/DY58)-1</f>
        <v>9.5478734148392697E-2</v>
      </c>
      <c r="EN58" s="164">
        <v>306349</v>
      </c>
      <c r="EO58" s="163">
        <f t="shared" si="248"/>
        <v>4.9000739931982562E-2</v>
      </c>
      <c r="EP58" s="163">
        <f>(EN58/EB58)-1</f>
        <v>9.6523756004323724E-2</v>
      </c>
    </row>
    <row r="59" spans="2:146" s="149" customFormat="1" ht="16.5" customHeight="1">
      <c r="B59" s="177" t="s">
        <v>61</v>
      </c>
      <c r="C59" s="178" t="s">
        <v>62</v>
      </c>
      <c r="D59" s="164">
        <v>0</v>
      </c>
      <c r="E59" s="167" t="s">
        <v>118</v>
      </c>
      <c r="F59" s="166">
        <v>0</v>
      </c>
      <c r="G59" s="167" t="s">
        <v>118</v>
      </c>
      <c r="H59" s="4">
        <v>0</v>
      </c>
      <c r="I59" s="167" t="s">
        <v>118</v>
      </c>
      <c r="J59" s="4">
        <v>1276</v>
      </c>
      <c r="K59" s="167">
        <f t="shared" si="120"/>
        <v>1.1955580707665439E-3</v>
      </c>
      <c r="L59" s="4">
        <v>1276</v>
      </c>
      <c r="M59" s="163">
        <f>L59/$L$6</f>
        <v>1.3820607218559473E-3</v>
      </c>
      <c r="N59" s="163" t="s">
        <v>118</v>
      </c>
      <c r="O59" s="5">
        <v>1276</v>
      </c>
      <c r="P59" s="167">
        <f t="shared" si="228"/>
        <v>1.2049808392937075E-3</v>
      </c>
      <c r="Q59" s="179" t="s">
        <v>118</v>
      </c>
      <c r="R59" s="5">
        <v>1276</v>
      </c>
      <c r="S59" s="167">
        <f t="shared" si="229"/>
        <v>1.1448915941987374E-3</v>
      </c>
      <c r="T59" s="179">
        <v>1</v>
      </c>
      <c r="U59" s="164">
        <v>25981</v>
      </c>
      <c r="V59" s="167">
        <f t="shared" si="230"/>
        <v>1.8217936473878111E-2</v>
      </c>
      <c r="W59" s="163">
        <f>(U59/J59)-1</f>
        <v>19.361285266457681</v>
      </c>
      <c r="X59" s="164">
        <v>25981</v>
      </c>
      <c r="Y59" s="167">
        <f t="shared" si="231"/>
        <v>2.0499463862603647E-2</v>
      </c>
      <c r="Z59" s="163">
        <f>(X59/L59)-1</f>
        <v>19.361285266457681</v>
      </c>
      <c r="AA59" s="164">
        <v>25981</v>
      </c>
      <c r="AB59" s="167">
        <f t="shared" si="232"/>
        <v>1.9684320504165898E-2</v>
      </c>
      <c r="AC59" s="163">
        <f>(AA59/O59)-1</f>
        <v>19.361285266457681</v>
      </c>
      <c r="AD59" s="164">
        <v>25981</v>
      </c>
      <c r="AE59" s="167">
        <f t="shared" si="233"/>
        <v>1.9153404906415112E-2</v>
      </c>
      <c r="AF59" s="163">
        <f>(AD59/R59)-1</f>
        <v>19.361285266457681</v>
      </c>
      <c r="AG59" s="164">
        <v>55227</v>
      </c>
      <c r="AH59" s="167">
        <f t="shared" si="234"/>
        <v>3.4337547159957127E-2</v>
      </c>
      <c r="AI59" s="163">
        <f>(AG59/U59)-1</f>
        <v>1.1256687579384934</v>
      </c>
      <c r="AJ59" s="164">
        <v>55227</v>
      </c>
      <c r="AK59" s="167">
        <f t="shared" si="235"/>
        <v>3.7878185150231544E-2</v>
      </c>
      <c r="AL59" s="163">
        <f>(AJ59/X59)-1</f>
        <v>1.1256687579384934</v>
      </c>
      <c r="AM59" s="164">
        <v>55227</v>
      </c>
      <c r="AN59" s="167">
        <f t="shared" si="236"/>
        <v>3.6673068035125184E-2</v>
      </c>
      <c r="AO59" s="163">
        <f>(AM59/AA59)-1</f>
        <v>1.1256687579384934</v>
      </c>
      <c r="AP59" s="164">
        <v>55227</v>
      </c>
      <c r="AQ59" s="167">
        <f t="shared" si="237"/>
        <v>3.8480243923511917E-2</v>
      </c>
      <c r="AR59" s="163">
        <f>(AP59/AD59)-1</f>
        <v>1.1256687579384934</v>
      </c>
      <c r="AS59" s="164">
        <v>172626</v>
      </c>
      <c r="AT59" s="167">
        <f t="shared" si="238"/>
        <v>0.10614287778498545</v>
      </c>
      <c r="AU59" s="163">
        <f>(AS59/AG59)-1</f>
        <v>2.1257537074257158</v>
      </c>
      <c r="AV59" s="164">
        <v>172626</v>
      </c>
      <c r="AW59" s="167">
        <f t="shared" si="239"/>
        <v>0.1188732021931075</v>
      </c>
      <c r="AX59" s="163">
        <f>(AV59/AJ59)-1</f>
        <v>2.1257537074257158</v>
      </c>
      <c r="AY59" s="164">
        <v>172626</v>
      </c>
      <c r="AZ59" s="167">
        <f t="shared" si="240"/>
        <v>0.10881996034910439</v>
      </c>
      <c r="BA59" s="163">
        <f>(AY59/AM59)-1</f>
        <v>2.1257537074257158</v>
      </c>
      <c r="BB59" s="164">
        <v>172625</v>
      </c>
      <c r="BC59" s="167">
        <f t="shared" si="241"/>
        <v>0.10591855392412519</v>
      </c>
      <c r="BD59" s="163">
        <f>(BB59/AP59)-1</f>
        <v>2.1257356003404131</v>
      </c>
      <c r="BE59" s="164">
        <v>308819</v>
      </c>
      <c r="BF59" s="167">
        <f t="shared" si="242"/>
        <v>0.16074301594266491</v>
      </c>
      <c r="BG59" s="163">
        <f>(BE59/AS59)-1</f>
        <v>0.78894836235561261</v>
      </c>
      <c r="BH59" s="164">
        <v>308819</v>
      </c>
      <c r="BI59" s="163">
        <f>BH59/$BH$6</f>
        <v>0.16855441822284273</v>
      </c>
      <c r="BJ59" s="163">
        <f>(BH59/AV59)-1</f>
        <v>0.78894836235561261</v>
      </c>
      <c r="BK59" s="164">
        <v>220023</v>
      </c>
      <c r="BL59" s="163">
        <f t="shared" si="276"/>
        <v>0.11754118853772677</v>
      </c>
      <c r="BM59" s="163">
        <f>(BK59/AY59)-1</f>
        <v>0.27456466580932193</v>
      </c>
      <c r="BN59" s="164">
        <v>220023</v>
      </c>
      <c r="BO59" s="163">
        <f t="shared" si="244"/>
        <v>0.11546357452552056</v>
      </c>
      <c r="BP59" s="163">
        <f t="shared" si="249"/>
        <v>0.27457204923968148</v>
      </c>
      <c r="BQ59" s="164">
        <v>441615</v>
      </c>
      <c r="BR59" s="163">
        <f t="shared" si="148"/>
        <v>0.17980956956696112</v>
      </c>
      <c r="BS59" s="163">
        <f t="shared" si="250"/>
        <v>0.43001240208665914</v>
      </c>
      <c r="BT59" s="164">
        <v>441614</v>
      </c>
      <c r="BU59" s="163">
        <f t="shared" si="150"/>
        <v>0.19963753554913727</v>
      </c>
      <c r="BV59" s="163">
        <f t="shared" si="251"/>
        <v>0.4300091639439283</v>
      </c>
      <c r="BW59" s="166">
        <v>297029</v>
      </c>
      <c r="BX59" s="163">
        <f t="shared" si="152"/>
        <v>0.13326217738111101</v>
      </c>
      <c r="BY59" s="163">
        <f t="shared" si="252"/>
        <v>0.34999068279225343</v>
      </c>
      <c r="BZ59" s="164">
        <v>297030</v>
      </c>
      <c r="CA59" s="163">
        <f t="shared" si="277"/>
        <v>0.11160113799120205</v>
      </c>
      <c r="CB59" s="163">
        <f t="shared" si="253"/>
        <v>0.34999522777164205</v>
      </c>
      <c r="CC59" s="164">
        <v>539533</v>
      </c>
      <c r="CD59" s="163">
        <f t="shared" si="278"/>
        <v>0.18083870509307176</v>
      </c>
      <c r="CE59" s="163">
        <f t="shared" si="254"/>
        <v>0.22172706995912739</v>
      </c>
      <c r="CF59" s="164">
        <v>539533</v>
      </c>
      <c r="CG59" s="163">
        <f t="shared" si="255"/>
        <v>0.1886804263811909</v>
      </c>
      <c r="CH59" s="163">
        <f t="shared" si="256"/>
        <v>0.22172983646351785</v>
      </c>
      <c r="CI59" s="164">
        <v>381256</v>
      </c>
      <c r="CJ59" s="163">
        <f t="shared" si="279"/>
        <v>0.13102800982496995</v>
      </c>
      <c r="CK59" s="163">
        <f t="shared" si="257"/>
        <v>0.2835649044369406</v>
      </c>
      <c r="CL59" s="164">
        <v>381256.26</v>
      </c>
      <c r="CM59" s="163">
        <f t="shared" si="280"/>
        <v>0.11476104058335278</v>
      </c>
      <c r="CN59" s="163">
        <f t="shared" si="258"/>
        <v>0.28356145843854152</v>
      </c>
      <c r="CO59" s="164">
        <v>637061</v>
      </c>
      <c r="CP59" s="163">
        <f t="shared" si="259"/>
        <v>0.16898044258557232</v>
      </c>
      <c r="CQ59" s="163">
        <f>(CO59/CC59)-1</f>
        <v>0.18076373456303885</v>
      </c>
      <c r="CR59" s="164">
        <v>637061</v>
      </c>
      <c r="CS59" s="163">
        <f t="shared" si="281"/>
        <v>0.18277322195467141</v>
      </c>
      <c r="CT59" s="163">
        <f t="shared" si="260"/>
        <v>0.18076373456303885</v>
      </c>
      <c r="CU59" s="164">
        <v>244844</v>
      </c>
      <c r="CV59" s="163">
        <f t="shared" si="282"/>
        <v>6.9693837729641633E-2</v>
      </c>
      <c r="CW59" s="163">
        <f t="shared" si="261"/>
        <v>-0.357796336319953</v>
      </c>
      <c r="CX59" s="164">
        <v>244844</v>
      </c>
      <c r="CY59" s="163">
        <f t="shared" si="262"/>
        <v>6.0975694247119114E-2</v>
      </c>
      <c r="CZ59" s="163">
        <f>(CX59/CL59)-1</f>
        <v>-0.35779677427460477</v>
      </c>
      <c r="DA59" s="164">
        <v>547794</v>
      </c>
      <c r="DB59" s="163">
        <f t="shared" si="264"/>
        <v>0.12131349539942651</v>
      </c>
      <c r="DC59" s="163">
        <f t="shared" si="265"/>
        <v>-0.14012315932069297</v>
      </c>
      <c r="DD59" s="164">
        <v>547794</v>
      </c>
      <c r="DE59" s="163">
        <f t="shared" si="266"/>
        <v>0.15716246065516062</v>
      </c>
      <c r="DF59" s="163">
        <f t="shared" si="267"/>
        <v>-0.14012315932069297</v>
      </c>
      <c r="DG59" s="164">
        <v>489287</v>
      </c>
      <c r="DH59" s="163">
        <f t="shared" si="116"/>
        <v>0.11107541933049686</v>
      </c>
      <c r="DI59" s="163">
        <f t="shared" si="69"/>
        <v>0.9983622224763522</v>
      </c>
      <c r="DJ59" s="164">
        <v>489287</v>
      </c>
      <c r="DK59" s="163">
        <f t="shared" si="181"/>
        <v>0.1085098800283069</v>
      </c>
      <c r="DL59" s="163">
        <f t="shared" si="268"/>
        <v>0.9983622224763522</v>
      </c>
      <c r="DM59" s="164">
        <v>839257</v>
      </c>
      <c r="DN59" s="163">
        <f t="shared" si="71"/>
        <v>0.15778818193652688</v>
      </c>
      <c r="DO59" s="163">
        <f t="shared" si="269"/>
        <v>0.53206679883313801</v>
      </c>
      <c r="DP59" s="164">
        <v>839257</v>
      </c>
      <c r="DQ59" s="163">
        <f t="shared" si="208"/>
        <v>0.16534102718426136</v>
      </c>
      <c r="DR59" s="163">
        <f t="shared" si="270"/>
        <v>0.53206679883313801</v>
      </c>
      <c r="DS59" s="164">
        <v>417831</v>
      </c>
      <c r="DT59" s="163">
        <f t="shared" si="72"/>
        <v>7.9865046113959226E-2</v>
      </c>
      <c r="DU59" s="163">
        <f t="shared" si="271"/>
        <v>-0.14604107609644235</v>
      </c>
      <c r="DV59" s="164">
        <v>417831</v>
      </c>
      <c r="DW59" s="163">
        <f t="shared" si="272"/>
        <v>7.8944101784612711E-2</v>
      </c>
      <c r="DX59" s="163">
        <f t="shared" si="273"/>
        <v>-0.14604107609644235</v>
      </c>
      <c r="DY59" s="164">
        <v>844271</v>
      </c>
      <c r="DZ59" s="163">
        <f t="shared" si="274"/>
        <v>0.14398217240628344</v>
      </c>
      <c r="EA59" s="163">
        <f t="shared" si="275"/>
        <v>5.9743320579990211E-3</v>
      </c>
      <c r="EB59" s="164">
        <v>844271</v>
      </c>
      <c r="EC59" s="163">
        <f t="shared" si="75"/>
        <v>0.15154084078887947</v>
      </c>
      <c r="ED59" s="163">
        <f>(EB59/DP59)-1</f>
        <v>5.9743320579990211E-3</v>
      </c>
      <c r="EE59" s="164">
        <v>765134</v>
      </c>
      <c r="EF59" s="163">
        <f t="shared" si="245"/>
        <v>0.13163326204590392</v>
      </c>
      <c r="EG59" s="163">
        <f>(EE59/DS59)-1</f>
        <v>0.83120448219495446</v>
      </c>
      <c r="EH59" s="164">
        <v>765134</v>
      </c>
      <c r="EI59" s="163">
        <f t="shared" si="246"/>
        <v>0.13484124651148363</v>
      </c>
      <c r="EJ59" s="163">
        <f>(EH59/DV59)-1</f>
        <v>0.83120448219495446</v>
      </c>
      <c r="EK59" s="164">
        <v>1216985</v>
      </c>
      <c r="EL59" s="163">
        <f t="shared" si="247"/>
        <v>0.18794519777885266</v>
      </c>
      <c r="EM59" s="163">
        <f>(EK59/DY59)-1</f>
        <v>0.44146251618260024</v>
      </c>
      <c r="EN59" s="164">
        <v>1216985</v>
      </c>
      <c r="EO59" s="163">
        <f t="shared" si="248"/>
        <v>0.19465761430957437</v>
      </c>
      <c r="EP59" s="163">
        <f>(EN59/EB59)-1</f>
        <v>0.44146251618260024</v>
      </c>
    </row>
    <row r="60" spans="2:146" s="149" customFormat="1" ht="16.5" customHeight="1">
      <c r="B60" s="170" t="s">
        <v>295</v>
      </c>
      <c r="C60" s="178" t="s">
        <v>63</v>
      </c>
      <c r="D60" s="4" t="s">
        <v>118</v>
      </c>
      <c r="E60" s="163" t="s">
        <v>118</v>
      </c>
      <c r="F60" s="4" t="s">
        <v>118</v>
      </c>
      <c r="G60" s="163" t="s">
        <v>118</v>
      </c>
      <c r="H60" s="4" t="s">
        <v>118</v>
      </c>
      <c r="I60" s="163" t="s">
        <v>118</v>
      </c>
      <c r="J60" s="4" t="s">
        <v>118</v>
      </c>
      <c r="K60" s="163" t="s">
        <v>118</v>
      </c>
      <c r="L60" s="4">
        <v>0</v>
      </c>
      <c r="M60" s="4" t="s">
        <v>118</v>
      </c>
      <c r="N60" s="163" t="s">
        <v>118</v>
      </c>
      <c r="O60" s="4" t="s">
        <v>118</v>
      </c>
      <c r="P60" s="163" t="s">
        <v>118</v>
      </c>
      <c r="Q60" s="4" t="s">
        <v>118</v>
      </c>
      <c r="R60" s="163" t="s">
        <v>118</v>
      </c>
      <c r="S60" s="4" t="s">
        <v>118</v>
      </c>
      <c r="T60" s="163" t="s">
        <v>118</v>
      </c>
      <c r="U60" s="4">
        <v>0</v>
      </c>
      <c r="V60" s="4" t="s">
        <v>118</v>
      </c>
      <c r="W60" s="163" t="s">
        <v>118</v>
      </c>
      <c r="X60" s="4" t="s">
        <v>118</v>
      </c>
      <c r="Y60" s="163" t="s">
        <v>118</v>
      </c>
      <c r="Z60" s="4" t="s">
        <v>118</v>
      </c>
      <c r="AA60" s="163" t="s">
        <v>118</v>
      </c>
      <c r="AB60" s="4" t="s">
        <v>118</v>
      </c>
      <c r="AC60" s="163" t="s">
        <v>118</v>
      </c>
      <c r="AD60" s="4">
        <v>0</v>
      </c>
      <c r="AE60" s="4" t="s">
        <v>118</v>
      </c>
      <c r="AF60" s="163" t="s">
        <v>118</v>
      </c>
      <c r="AG60" s="4" t="s">
        <v>118</v>
      </c>
      <c r="AH60" s="163" t="s">
        <v>118</v>
      </c>
      <c r="AI60" s="4" t="s">
        <v>118</v>
      </c>
      <c r="AJ60" s="163" t="s">
        <v>118</v>
      </c>
      <c r="AK60" s="4" t="s">
        <v>118</v>
      </c>
      <c r="AL60" s="163" t="s">
        <v>118</v>
      </c>
      <c r="AM60" s="4">
        <v>0</v>
      </c>
      <c r="AN60" s="4" t="s">
        <v>118</v>
      </c>
      <c r="AO60" s="163" t="s">
        <v>118</v>
      </c>
      <c r="AP60" s="4" t="s">
        <v>118</v>
      </c>
      <c r="AQ60" s="163" t="s">
        <v>118</v>
      </c>
      <c r="AR60" s="4" t="s">
        <v>118</v>
      </c>
      <c r="AS60" s="163" t="s">
        <v>118</v>
      </c>
      <c r="AT60" s="4" t="s">
        <v>118</v>
      </c>
      <c r="AU60" s="163" t="s">
        <v>118</v>
      </c>
      <c r="AV60" s="4">
        <v>0</v>
      </c>
      <c r="AW60" s="163" t="s">
        <v>118</v>
      </c>
      <c r="AX60" s="163" t="s">
        <v>118</v>
      </c>
      <c r="AY60" s="164">
        <v>0</v>
      </c>
      <c r="AZ60" s="163" t="s">
        <v>118</v>
      </c>
      <c r="BA60" s="163" t="s">
        <v>118</v>
      </c>
      <c r="BB60" s="164">
        <v>-1175</v>
      </c>
      <c r="BC60" s="163">
        <f t="shared" si="241"/>
        <v>-7.2095177906356036E-4</v>
      </c>
      <c r="BD60" s="167">
        <v>1</v>
      </c>
      <c r="BE60" s="164">
        <v>-1512</v>
      </c>
      <c r="BF60" s="163">
        <f t="shared" si="242"/>
        <v>-7.8700934885907073E-4</v>
      </c>
      <c r="BG60" s="163">
        <v>1</v>
      </c>
      <c r="BH60" s="164">
        <v>-949</v>
      </c>
      <c r="BI60" s="163">
        <f>BH60/$BH$6</f>
        <v>-5.1796729765162691E-4</v>
      </c>
      <c r="BJ60" s="163" t="s">
        <v>118</v>
      </c>
      <c r="BK60" s="164">
        <v>-514</v>
      </c>
      <c r="BL60" s="163">
        <f t="shared" si="276"/>
        <v>-2.7459025151184907E-4</v>
      </c>
      <c r="BM60" s="163" t="s">
        <v>118</v>
      </c>
      <c r="BN60" s="164">
        <v>-2565</v>
      </c>
      <c r="BO60" s="163">
        <f t="shared" si="244"/>
        <v>-1.3460595876701991E-3</v>
      </c>
      <c r="BP60" s="172">
        <f t="shared" si="249"/>
        <v>1.1829787234042555</v>
      </c>
      <c r="BQ60" s="164">
        <v>-2610</v>
      </c>
      <c r="BR60" s="163">
        <f t="shared" si="148"/>
        <v>-1.0626970926480499E-3</v>
      </c>
      <c r="BS60" s="172">
        <f t="shared" si="250"/>
        <v>0.72619047619047628</v>
      </c>
      <c r="BT60" s="164">
        <v>-972</v>
      </c>
      <c r="BU60" s="163">
        <f t="shared" si="150"/>
        <v>-4.394056450967619E-4</v>
      </c>
      <c r="BV60" s="172">
        <f t="shared" si="251"/>
        <v>2.4236037934667998E-2</v>
      </c>
      <c r="BW60" s="166">
        <v>-1392</v>
      </c>
      <c r="BX60" s="163">
        <f t="shared" si="152"/>
        <v>-6.2452134611269109E-4</v>
      </c>
      <c r="BY60" s="163">
        <f t="shared" si="252"/>
        <v>1.7081712062256811</v>
      </c>
      <c r="BZ60" s="164">
        <v>8271</v>
      </c>
      <c r="CA60" s="163">
        <f t="shared" si="277"/>
        <v>3.1076087005529147E-3</v>
      </c>
      <c r="CB60" s="163">
        <f>(BZ60/-BN60)+1</f>
        <v>4.2245614035087717</v>
      </c>
      <c r="CC60" s="164">
        <v>2140</v>
      </c>
      <c r="CD60" s="163">
        <f t="shared" si="278"/>
        <v>7.172774026781932E-4</v>
      </c>
      <c r="CE60" s="163">
        <f t="shared" si="254"/>
        <v>-1.8199233716475096</v>
      </c>
      <c r="CF60" s="164">
        <v>-2180</v>
      </c>
      <c r="CG60" s="163">
        <f t="shared" si="255"/>
        <v>-7.6236917762397504E-4</v>
      </c>
      <c r="CH60" s="163">
        <f t="shared" si="256"/>
        <v>1.2427983539094649</v>
      </c>
      <c r="CI60" s="164">
        <v>2787</v>
      </c>
      <c r="CJ60" s="163">
        <f t="shared" si="279"/>
        <v>9.5782115791539352E-4</v>
      </c>
      <c r="CK60" s="163">
        <f t="shared" si="257"/>
        <v>-3.0021551724137931</v>
      </c>
      <c r="CL60" s="164">
        <v>-2354</v>
      </c>
      <c r="CM60" s="163">
        <f t="shared" si="280"/>
        <v>-7.0857194458449663E-4</v>
      </c>
      <c r="CN60" s="163">
        <f t="shared" si="258"/>
        <v>-1.2846088743803652</v>
      </c>
      <c r="CO60" s="164">
        <v>-741</v>
      </c>
      <c r="CP60" s="163">
        <f t="shared" si="259"/>
        <v>-1.9655026434816931E-4</v>
      </c>
      <c r="CQ60" s="163">
        <f>(CO60/CC60)-1</f>
        <v>-1.3462616822429907</v>
      </c>
      <c r="CR60" s="164">
        <v>-1839</v>
      </c>
      <c r="CS60" s="163">
        <f t="shared" si="281"/>
        <v>-5.2761031545588372E-4</v>
      </c>
      <c r="CT60" s="163">
        <f t="shared" si="260"/>
        <v>-0.1564220183486239</v>
      </c>
      <c r="CU60" s="164">
        <v>11542</v>
      </c>
      <c r="CV60" s="163">
        <f t="shared" si="282"/>
        <v>3.2853828359099006E-3</v>
      </c>
      <c r="CW60" s="163">
        <f t="shared" si="261"/>
        <v>3.1413706494438465</v>
      </c>
      <c r="CX60" s="164">
        <v>2067</v>
      </c>
      <c r="CY60" s="163">
        <f t="shared" si="262"/>
        <v>5.1476352293213315E-4</v>
      </c>
      <c r="CZ60" s="163">
        <f t="shared" si="263"/>
        <v>-1.8780798640611724</v>
      </c>
      <c r="DA60" s="164">
        <v>4817</v>
      </c>
      <c r="DB60" s="163">
        <f t="shared" si="264"/>
        <v>1.0667643445146124E-3</v>
      </c>
      <c r="DC60" s="163">
        <f t="shared" si="265"/>
        <v>-7.5006747638326585</v>
      </c>
      <c r="DD60" s="164">
        <v>-6691</v>
      </c>
      <c r="DE60" s="163">
        <f t="shared" si="266"/>
        <v>-1.9196523223030549E-3</v>
      </c>
      <c r="DF60" s="163">
        <f t="shared" si="267"/>
        <v>2.6383904295812943</v>
      </c>
      <c r="DG60" s="164">
        <v>-11479</v>
      </c>
      <c r="DH60" s="163">
        <f t="shared" si="116"/>
        <v>-2.6059035668120623E-3</v>
      </c>
      <c r="DI60" s="163">
        <f t="shared" si="69"/>
        <v>-1.9945416738866748</v>
      </c>
      <c r="DJ60" s="164">
        <v>10912</v>
      </c>
      <c r="DK60" s="163">
        <f t="shared" si="181"/>
        <v>2.4199698967454376E-3</v>
      </c>
      <c r="DL60" s="163">
        <f t="shared" si="268"/>
        <v>4.2791485244315437</v>
      </c>
      <c r="DM60" s="164">
        <v>19298</v>
      </c>
      <c r="DN60" s="163">
        <f t="shared" si="71"/>
        <v>3.6282048705117693E-3</v>
      </c>
      <c r="DO60" s="163">
        <f t="shared" si="269"/>
        <v>3.0062279427029273</v>
      </c>
      <c r="DP60" s="164">
        <v>52854</v>
      </c>
      <c r="DQ60" s="163">
        <f t="shared" si="208"/>
        <v>1.0412703916436741E-2</v>
      </c>
      <c r="DR60" s="163">
        <f>(DP60/DD60)-1</f>
        <v>-8.8992676729935738</v>
      </c>
      <c r="DS60" s="164">
        <v>16683</v>
      </c>
      <c r="DT60" s="163">
        <f t="shared" si="72"/>
        <v>3.1888217109768825E-3</v>
      </c>
      <c r="DU60" s="163">
        <f>(DS60/DG60)-1</f>
        <v>-2.4533495949124489</v>
      </c>
      <c r="DV60" s="164">
        <v>113094</v>
      </c>
      <c r="DW60" s="172">
        <f t="shared" si="272"/>
        <v>2.1367740180190054E-2</v>
      </c>
      <c r="DX60" s="163">
        <f t="shared" si="273"/>
        <v>9.3641862170087968</v>
      </c>
      <c r="DY60" s="164">
        <v>64226</v>
      </c>
      <c r="DZ60" s="163">
        <f t="shared" si="274"/>
        <v>1.0953116955297482E-2</v>
      </c>
      <c r="EA60" s="163">
        <f t="shared" si="275"/>
        <v>2.328116903306042</v>
      </c>
      <c r="EB60" s="164">
        <v>-13634</v>
      </c>
      <c r="EC60" s="163">
        <f t="shared" si="75"/>
        <v>-2.447209276779118E-3</v>
      </c>
      <c r="ED60" s="163">
        <f>(EB60/DP60)-1</f>
        <v>-1.2579558784576381</v>
      </c>
      <c r="EE60" s="164">
        <v>-62201</v>
      </c>
      <c r="EF60" s="163">
        <f t="shared" si="245"/>
        <v>-1.0701028228411324E-2</v>
      </c>
      <c r="EG60" s="163">
        <f>(EE60/DS60)-1</f>
        <v>-4.7284061619612778</v>
      </c>
      <c r="EH60" s="164">
        <v>-49556</v>
      </c>
      <c r="EI60" s="163">
        <f t="shared" si="246"/>
        <v>-8.7333627993568235E-3</v>
      </c>
      <c r="EJ60" s="163">
        <f>(EH60/DV60)-1</f>
        <v>-1.4381841653845473</v>
      </c>
      <c r="EK60" s="164">
        <v>-37825</v>
      </c>
      <c r="EL60" s="163">
        <f t="shared" si="247"/>
        <v>-5.8415075830721835E-3</v>
      </c>
      <c r="EM60" s="163">
        <f>(EK60/DY60)-1</f>
        <v>-1.5889359449444149</v>
      </c>
      <c r="EN60" s="164">
        <v>-21997</v>
      </c>
      <c r="EO60" s="163">
        <f t="shared" si="248"/>
        <v>-3.5184357588365568E-3</v>
      </c>
      <c r="EP60" s="163">
        <f>(EN60/EB60)-1</f>
        <v>0.61339298811794052</v>
      </c>
    </row>
    <row r="61" spans="2:146" s="149" customFormat="1" ht="16.5" customHeight="1">
      <c r="B61" s="177" t="s">
        <v>296</v>
      </c>
      <c r="C61" s="178" t="s">
        <v>117</v>
      </c>
      <c r="D61" s="164">
        <v>-10819</v>
      </c>
      <c r="E61" s="163">
        <f t="shared" si="117"/>
        <v>-1.6088067260879781E-2</v>
      </c>
      <c r="F61" s="4">
        <v>21881</v>
      </c>
      <c r="G61" s="163">
        <f t="shared" si="118"/>
        <v>3.1130757433053435E-2</v>
      </c>
      <c r="H61" s="4">
        <v>21255</v>
      </c>
      <c r="I61" s="163">
        <f t="shared" si="119"/>
        <v>2.4323479968461299E-2</v>
      </c>
      <c r="J61" s="4">
        <v>0</v>
      </c>
      <c r="K61" s="163" t="s">
        <v>118</v>
      </c>
      <c r="L61" s="4">
        <v>13469</v>
      </c>
      <c r="M61" s="163">
        <f>L61/$L$6</f>
        <v>1.4588539077333663E-2</v>
      </c>
      <c r="N61" s="163">
        <f>(L61/D61)-1</f>
        <v>-2.2449394583602924</v>
      </c>
      <c r="O61" s="5">
        <v>36342</v>
      </c>
      <c r="P61" s="163">
        <f t="shared" si="228"/>
        <v>3.4319289703457614E-2</v>
      </c>
      <c r="Q61" s="163">
        <f>(O61/F61)-1</f>
        <v>0.66089301220236729</v>
      </c>
      <c r="R61" s="5">
        <v>37005</v>
      </c>
      <c r="S61" s="163">
        <f t="shared" si="229"/>
        <v>3.3202753482229057E-2</v>
      </c>
      <c r="T61" s="163">
        <f>(R61/H61)-1</f>
        <v>0.74100211714890607</v>
      </c>
      <c r="U61" s="164">
        <v>0</v>
      </c>
      <c r="V61" s="163" t="s">
        <v>118</v>
      </c>
      <c r="W61" s="167" t="s">
        <v>118</v>
      </c>
      <c r="X61" s="164">
        <v>16777</v>
      </c>
      <c r="Y61" s="163">
        <f t="shared" si="231"/>
        <v>1.3237346723486447E-2</v>
      </c>
      <c r="Z61" s="167">
        <f>(X61/L61)-1</f>
        <v>0.24560100972603749</v>
      </c>
      <c r="AA61" s="164">
        <v>57223</v>
      </c>
      <c r="AB61" s="163">
        <f t="shared" si="232"/>
        <v>4.3354600369881272E-2</v>
      </c>
      <c r="AC61" s="167">
        <f>(AA61/O61)-1</f>
        <v>0.57456936877442089</v>
      </c>
      <c r="AD61" s="164">
        <v>93054</v>
      </c>
      <c r="AE61" s="163">
        <f t="shared" si="233"/>
        <v>6.8600167051366456E-2</v>
      </c>
      <c r="AF61" s="167">
        <f>(AD61/R61)-1</f>
        <v>1.5146331576813945</v>
      </c>
      <c r="AG61" s="164">
        <v>0</v>
      </c>
      <c r="AH61" s="163" t="s">
        <v>118</v>
      </c>
      <c r="AI61" s="163" t="s">
        <v>118</v>
      </c>
      <c r="AJ61" s="164">
        <v>25095</v>
      </c>
      <c r="AK61" s="163">
        <f t="shared" si="235"/>
        <v>1.7211745275772006E-2</v>
      </c>
      <c r="AL61" s="167">
        <f>(AJ61/X61)-1</f>
        <v>0.49579781844191451</v>
      </c>
      <c r="AM61" s="164">
        <v>68632</v>
      </c>
      <c r="AN61" s="163">
        <f t="shared" si="236"/>
        <v>4.5574556021270606E-2</v>
      </c>
      <c r="AO61" s="167">
        <f>(AM61/AA61)-1</f>
        <v>0.19937787253377137</v>
      </c>
      <c r="AP61" s="164">
        <v>97044</v>
      </c>
      <c r="AQ61" s="163">
        <f t="shared" si="237"/>
        <v>6.7616868403376801E-2</v>
      </c>
      <c r="AR61" s="167">
        <f>(AP61/AD61)-1</f>
        <v>4.2878328712360636E-2</v>
      </c>
      <c r="AS61" s="164">
        <v>0</v>
      </c>
      <c r="AT61" s="163" t="s">
        <v>118</v>
      </c>
      <c r="AU61" s="167" t="s">
        <v>118</v>
      </c>
      <c r="AV61" s="164">
        <v>10860</v>
      </c>
      <c r="AW61" s="163">
        <f t="shared" si="239"/>
        <v>7.4783808685664234E-3</v>
      </c>
      <c r="AX61" s="167">
        <f>(AV61/AJ61)-1</f>
        <v>-0.5672444710101614</v>
      </c>
      <c r="AY61" s="164">
        <v>58683</v>
      </c>
      <c r="AZ61" s="163">
        <f t="shared" si="240"/>
        <v>3.6992583580494787E-2</v>
      </c>
      <c r="BA61" s="167">
        <f>(AY61/AM61)-1</f>
        <v>-0.14496153397831912</v>
      </c>
      <c r="BB61" s="164">
        <v>89278</v>
      </c>
      <c r="BC61" s="163">
        <f t="shared" si="241"/>
        <v>5.477883653722259E-2</v>
      </c>
      <c r="BD61" s="167">
        <f>(BB61/AP61)-1</f>
        <v>-8.002555541816081E-2</v>
      </c>
      <c r="BE61" s="164">
        <v>0</v>
      </c>
      <c r="BF61" s="163" t="s">
        <v>118</v>
      </c>
      <c r="BG61" s="167" t="s">
        <v>118</v>
      </c>
      <c r="BH61" s="164">
        <v>36903</v>
      </c>
      <c r="BI61" s="163">
        <f>BH61/$BH$6</f>
        <v>2.014177785588829E-2</v>
      </c>
      <c r="BJ61" s="163">
        <f>(BH61/AV61)-1</f>
        <v>2.3980662983425414</v>
      </c>
      <c r="BK61" s="164">
        <v>127861</v>
      </c>
      <c r="BL61" s="163">
        <f t="shared" si="276"/>
        <v>6.8306194841549678E-2</v>
      </c>
      <c r="BM61" s="167">
        <f>(BK61/AY61)-1</f>
        <v>1.1788422541451529</v>
      </c>
      <c r="BN61" s="164">
        <v>184859</v>
      </c>
      <c r="BO61" s="163">
        <f t="shared" si="244"/>
        <v>9.7010225854629761E-2</v>
      </c>
      <c r="BP61" s="167">
        <f t="shared" si="249"/>
        <v>1.0705996998140641</v>
      </c>
      <c r="BQ61" s="164">
        <v>0</v>
      </c>
      <c r="BR61" s="163">
        <f t="shared" si="148"/>
        <v>0</v>
      </c>
      <c r="BS61" s="167">
        <v>0</v>
      </c>
      <c r="BT61" s="164">
        <v>29113</v>
      </c>
      <c r="BU61" s="163">
        <f t="shared" si="150"/>
        <v>1.3160922372121429E-2</v>
      </c>
      <c r="BV61" s="163">
        <f t="shared" si="251"/>
        <v>-0.21109394900143619</v>
      </c>
      <c r="BW61" s="166">
        <v>123737</v>
      </c>
      <c r="BX61" s="163">
        <f t="shared" si="152"/>
        <v>5.5514653594788833E-2</v>
      </c>
      <c r="BY61" s="163">
        <f t="shared" si="252"/>
        <v>-3.2253775584423661E-2</v>
      </c>
      <c r="BZ61" s="164">
        <v>161057</v>
      </c>
      <c r="CA61" s="163">
        <f t="shared" si="277"/>
        <v>6.0512892574652491E-2</v>
      </c>
      <c r="CB61" s="167">
        <f t="shared" si="253"/>
        <v>-0.12875759362541184</v>
      </c>
      <c r="CC61" s="164">
        <v>0</v>
      </c>
      <c r="CD61" s="163">
        <f t="shared" si="278"/>
        <v>0</v>
      </c>
      <c r="CE61" s="163" t="s">
        <v>118</v>
      </c>
      <c r="CF61" s="164">
        <v>15429</v>
      </c>
      <c r="CG61" s="163">
        <f t="shared" si="255"/>
        <v>5.3956853401652804E-3</v>
      </c>
      <c r="CH61" s="163">
        <f t="shared" si="256"/>
        <v>-0.47003057053549957</v>
      </c>
      <c r="CI61" s="164">
        <v>98228</v>
      </c>
      <c r="CJ61" s="163">
        <f t="shared" si="279"/>
        <v>3.3758470290532208E-2</v>
      </c>
      <c r="CK61" s="163">
        <f t="shared" si="257"/>
        <v>-0.20615499001915349</v>
      </c>
      <c r="CL61" s="164">
        <v>146727</v>
      </c>
      <c r="CM61" s="163">
        <f t="shared" si="280"/>
        <v>4.4165945502569852E-2</v>
      </c>
      <c r="CN61" s="163">
        <f t="shared" si="258"/>
        <v>-8.8974710816667413E-2</v>
      </c>
      <c r="CO61" s="164" t="s">
        <v>118</v>
      </c>
      <c r="CP61" s="163" t="s">
        <v>118</v>
      </c>
      <c r="CQ61" s="163" t="s">
        <v>118</v>
      </c>
      <c r="CR61" s="164">
        <v>7796</v>
      </c>
      <c r="CS61" s="163">
        <f t="shared" si="281"/>
        <v>2.2366775526340781E-3</v>
      </c>
      <c r="CT61" s="163">
        <f t="shared" si="260"/>
        <v>-0.49471773932205587</v>
      </c>
      <c r="CU61" s="164">
        <v>91513</v>
      </c>
      <c r="CV61" s="163">
        <f t="shared" si="282"/>
        <v>2.604879912169665E-2</v>
      </c>
      <c r="CW61" s="163">
        <f t="shared" si="261"/>
        <v>-6.8361363358716454E-2</v>
      </c>
      <c r="CX61" s="164">
        <v>148396</v>
      </c>
      <c r="CY61" s="163">
        <f t="shared" si="262"/>
        <v>3.6956384977763344E-2</v>
      </c>
      <c r="CZ61" s="163">
        <f t="shared" si="263"/>
        <v>1.1374866248202498E-2</v>
      </c>
      <c r="DA61" s="164">
        <v>0</v>
      </c>
      <c r="DB61" s="163">
        <f t="shared" si="264"/>
        <v>0</v>
      </c>
      <c r="DC61" s="163" t="s">
        <v>118</v>
      </c>
      <c r="DD61" s="164">
        <v>33546</v>
      </c>
      <c r="DE61" s="163">
        <f t="shared" si="266"/>
        <v>9.6243695716601817E-3</v>
      </c>
      <c r="DF61" s="163">
        <f t="shared" si="267"/>
        <v>3.3029758850692659</v>
      </c>
      <c r="DG61" s="164">
        <v>134229</v>
      </c>
      <c r="DH61" s="163">
        <f>DG61/$DG$6</f>
        <v>3.0471977512816124E-2</v>
      </c>
      <c r="DI61" s="163">
        <f t="shared" si="69"/>
        <v>0.46677521226492402</v>
      </c>
      <c r="DJ61" s="164">
        <v>199351</v>
      </c>
      <c r="DK61" s="163">
        <f t="shared" si="181"/>
        <v>4.4210357302611782E-2</v>
      </c>
      <c r="DL61" s="163">
        <f t="shared" si="268"/>
        <v>0.34337178899700804</v>
      </c>
      <c r="DM61" s="164">
        <v>0</v>
      </c>
      <c r="DN61" s="163" t="s">
        <v>118</v>
      </c>
      <c r="DO61" s="163" t="s">
        <v>118</v>
      </c>
      <c r="DP61" s="164">
        <v>49393</v>
      </c>
      <c r="DQ61" s="163">
        <f t="shared" si="208"/>
        <v>9.7308564071699397E-3</v>
      </c>
      <c r="DR61" s="163" t="s">
        <v>118</v>
      </c>
      <c r="DS61" s="164">
        <v>180895</v>
      </c>
      <c r="DT61" s="163">
        <f t="shared" si="72"/>
        <v>3.4576629107904044E-2</v>
      </c>
      <c r="DU61" s="163" t="s">
        <v>118</v>
      </c>
      <c r="DV61" s="164">
        <v>247027</v>
      </c>
      <c r="DW61" s="163">
        <f t="shared" si="272"/>
        <v>4.6672756764212141E-2</v>
      </c>
      <c r="DX61" s="163">
        <f t="shared" si="273"/>
        <v>0.23915606141930557</v>
      </c>
      <c r="DY61" s="164">
        <v>0</v>
      </c>
      <c r="DZ61" s="163" t="s">
        <v>118</v>
      </c>
      <c r="EA61" s="163" t="s">
        <v>118</v>
      </c>
      <c r="EB61" s="164">
        <v>24815</v>
      </c>
      <c r="EC61" s="163">
        <f t="shared" si="75"/>
        <v>4.4541219160388595E-3</v>
      </c>
      <c r="ED61" s="163">
        <f>(EB61/DP61)-1</f>
        <v>-0.49760087461786084</v>
      </c>
      <c r="EE61" s="164">
        <v>158452</v>
      </c>
      <c r="EF61" s="163">
        <f t="shared" si="245"/>
        <v>2.7260001042559302E-2</v>
      </c>
      <c r="EG61" s="163">
        <f>(EE61/DS61)-1</f>
        <v>-0.12406644738660544</v>
      </c>
      <c r="EH61" s="164">
        <v>198520</v>
      </c>
      <c r="EI61" s="163">
        <f t="shared" si="246"/>
        <v>3.498561592800703E-2</v>
      </c>
      <c r="EJ61" s="163">
        <f>(EH61/DV61)-1</f>
        <v>-0.196363150586778</v>
      </c>
      <c r="EK61" s="164">
        <v>0</v>
      </c>
      <c r="EL61" s="163">
        <f t="shared" si="247"/>
        <v>0</v>
      </c>
      <c r="EM61" s="163" t="s">
        <v>118</v>
      </c>
      <c r="EN61" s="164">
        <v>18966</v>
      </c>
      <c r="EO61" s="163">
        <f t="shared" si="248"/>
        <v>3.0336251580712886E-3</v>
      </c>
      <c r="EP61" s="163" t="s">
        <v>118</v>
      </c>
    </row>
    <row r="62" spans="2:146" s="149" customFormat="1"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2"/>
      <c r="BX62" s="181"/>
      <c r="BY62" s="181"/>
      <c r="BZ62" s="181"/>
      <c r="CA62" s="181"/>
      <c r="CB62" s="181"/>
      <c r="CC62" s="181"/>
      <c r="CD62" s="181"/>
      <c r="CE62" s="181"/>
      <c r="CI62" s="182"/>
      <c r="CJ62" s="181"/>
      <c r="CK62" s="181"/>
      <c r="CL62" s="182"/>
      <c r="CM62" s="181"/>
      <c r="CN62" s="181"/>
      <c r="CP62" s="181"/>
      <c r="CS62" s="181"/>
      <c r="CV62" s="181"/>
    </row>
    <row r="64" spans="2:146">
      <c r="C64" s="148" t="s">
        <v>1249</v>
      </c>
      <c r="EK64" s="108">
        <v>6451578</v>
      </c>
      <c r="EM64" s="433">
        <f>EK65/EK64</f>
        <v>0.35833341858379453</v>
      </c>
    </row>
    <row r="65" spans="3:144">
      <c r="C65" s="148" t="s">
        <v>1240</v>
      </c>
      <c r="J65" s="427">
        <f>J9+J10-J34</f>
        <v>292906</v>
      </c>
      <c r="K65" s="427">
        <f t="shared" ref="K65:BV65" si="283">K9+K10-K34</f>
        <v>0.27444054253600736</v>
      </c>
      <c r="L65" s="427">
        <f t="shared" si="283"/>
        <v>327726</v>
      </c>
      <c r="M65" s="427">
        <f t="shared" si="283"/>
        <v>0.35496648286125565</v>
      </c>
      <c r="N65" s="427">
        <f t="shared" si="283"/>
        <v>0.3036854438133163</v>
      </c>
      <c r="O65" s="427">
        <f t="shared" si="283"/>
        <v>378643</v>
      </c>
      <c r="P65" s="427">
        <f t="shared" si="283"/>
        <v>0.35756862063690226</v>
      </c>
      <c r="Q65" s="427">
        <f t="shared" si="283"/>
        <v>0.6808041458636831</v>
      </c>
      <c r="R65" s="427">
        <f t="shared" si="283"/>
        <v>410132</v>
      </c>
      <c r="S65" s="427">
        <f t="shared" si="283"/>
        <v>0.36799112798739542</v>
      </c>
      <c r="T65" s="427">
        <f t="shared" si="283"/>
        <v>0.92415754983381371</v>
      </c>
      <c r="U65" s="427">
        <f t="shared" si="283"/>
        <v>530596</v>
      </c>
      <c r="V65" s="427">
        <f t="shared" si="283"/>
        <v>0.37205512571855703</v>
      </c>
      <c r="W65" s="427">
        <f t="shared" si="283"/>
        <v>0.81985034793108902</v>
      </c>
      <c r="X65" s="427">
        <f t="shared" si="283"/>
        <v>548391</v>
      </c>
      <c r="Y65" s="427">
        <f t="shared" si="283"/>
        <v>0.43269009996062813</v>
      </c>
      <c r="Z65" s="427">
        <f t="shared" si="283"/>
        <v>0.82534236172695374</v>
      </c>
      <c r="AA65" s="427">
        <f t="shared" si="283"/>
        <v>544975</v>
      </c>
      <c r="AB65" s="427">
        <f t="shared" si="283"/>
        <v>0.41289644612439141</v>
      </c>
      <c r="AC65" s="427">
        <f t="shared" si="283"/>
        <v>0.42240404762312656</v>
      </c>
      <c r="AD65" s="427">
        <f t="shared" si="283"/>
        <v>500317</v>
      </c>
      <c r="AE65" s="427">
        <f t="shared" si="283"/>
        <v>0.3688377692376309</v>
      </c>
      <c r="AF65" s="427">
        <f t="shared" si="283"/>
        <v>0.12415199948493583</v>
      </c>
      <c r="AG65" s="427">
        <f t="shared" si="283"/>
        <v>606916</v>
      </c>
      <c r="AH65" s="427">
        <f t="shared" si="283"/>
        <v>0.37735178032724093</v>
      </c>
      <c r="AI65" s="427">
        <f t="shared" si="283"/>
        <v>0.18453623797989671</v>
      </c>
      <c r="AJ65" s="427">
        <f t="shared" si="283"/>
        <v>640151</v>
      </c>
      <c r="AK65" s="427">
        <f t="shared" si="283"/>
        <v>0.43905622434870406</v>
      </c>
      <c r="AL65" s="427">
        <f t="shared" si="283"/>
        <v>0.2462435373695151</v>
      </c>
      <c r="AM65" s="427">
        <f t="shared" si="283"/>
        <v>642590</v>
      </c>
      <c r="AN65" s="427">
        <f t="shared" si="283"/>
        <v>0.4267069873194469</v>
      </c>
      <c r="AO65" s="427">
        <f t="shared" si="283"/>
        <v>0.46842830443128447</v>
      </c>
      <c r="AP65" s="427">
        <f t="shared" si="283"/>
        <v>641775</v>
      </c>
      <c r="AQ65" s="427">
        <f t="shared" si="283"/>
        <v>0.44716639585731371</v>
      </c>
      <c r="AR65" s="427">
        <f t="shared" si="283"/>
        <v>0.71914741159824647</v>
      </c>
      <c r="AS65" s="427">
        <f t="shared" si="283"/>
        <v>733526</v>
      </c>
      <c r="AT65" s="427">
        <f t="shared" si="283"/>
        <v>0.45102453031472217</v>
      </c>
      <c r="AU65" s="427">
        <f t="shared" si="283"/>
        <v>0.60081644665193756</v>
      </c>
      <c r="AV65" s="427">
        <f t="shared" si="283"/>
        <v>694430</v>
      </c>
      <c r="AW65" s="427">
        <f t="shared" si="283"/>
        <v>0.47819631920428923</v>
      </c>
      <c r="AX65" s="427">
        <f t="shared" si="283"/>
        <v>0.35524178790860117</v>
      </c>
      <c r="AY65" s="427">
        <f t="shared" si="283"/>
        <v>681397</v>
      </c>
      <c r="AZ65" s="427">
        <f t="shared" si="283"/>
        <v>0.42953897166127164</v>
      </c>
      <c r="BA65" s="427">
        <f t="shared" si="283"/>
        <v>0.19345997503647816</v>
      </c>
      <c r="BB65" s="427">
        <f t="shared" si="283"/>
        <v>596159</v>
      </c>
      <c r="BC65" s="427">
        <f t="shared" si="283"/>
        <v>0.36578884396149192</v>
      </c>
      <c r="BD65" s="427">
        <f t="shared" si="283"/>
        <v>-0.32250817258212838</v>
      </c>
      <c r="BE65" s="427">
        <f t="shared" si="283"/>
        <v>703658</v>
      </c>
      <c r="BF65" s="427">
        <f t="shared" si="283"/>
        <v>0.36626020132240472</v>
      </c>
      <c r="BG65" s="427">
        <f t="shared" si="283"/>
        <v>-0.42803389873878328</v>
      </c>
      <c r="BH65" s="427">
        <f t="shared" si="283"/>
        <v>694262</v>
      </c>
      <c r="BI65" s="427">
        <f t="shared" si="283"/>
        <v>0.3789304657557574</v>
      </c>
      <c r="BJ65" s="427">
        <f t="shared" si="283"/>
        <v>-0.30161753323664642</v>
      </c>
      <c r="BK65" s="427">
        <f t="shared" si="283"/>
        <v>731161</v>
      </c>
      <c r="BL65" s="427">
        <f t="shared" si="283"/>
        <v>0.39060249588648843</v>
      </c>
      <c r="BM65" s="427">
        <f t="shared" si="283"/>
        <v>-3.9475808978572946E-3</v>
      </c>
      <c r="BN65" s="427">
        <f t="shared" si="283"/>
        <v>711521</v>
      </c>
      <c r="BO65" s="427">
        <f t="shared" si="283"/>
        <v>0.3733916818240498</v>
      </c>
      <c r="BP65" s="427">
        <f t="shared" si="283"/>
        <v>0.30899592391104469</v>
      </c>
      <c r="BQ65" s="427">
        <f t="shared" si="283"/>
        <v>820508</v>
      </c>
      <c r="BR65" s="427">
        <f t="shared" si="283"/>
        <v>0.33408102149213259</v>
      </c>
      <c r="BS65" s="427">
        <f t="shared" si="283"/>
        <v>0.29046192179706121</v>
      </c>
      <c r="BT65" s="427">
        <f t="shared" si="283"/>
        <v>818829</v>
      </c>
      <c r="BU65" s="427">
        <f t="shared" si="283"/>
        <v>0.37016263885693057</v>
      </c>
      <c r="BV65" s="427">
        <f t="shared" si="283"/>
        <v>0.18109536567382412</v>
      </c>
      <c r="BW65" s="427">
        <f t="shared" ref="BW65:EH65" si="284">BW9+BW10-BW34</f>
        <v>872241</v>
      </c>
      <c r="BX65" s="427">
        <f t="shared" si="284"/>
        <v>0.39133126684962627</v>
      </c>
      <c r="BY65" s="427">
        <f t="shared" si="284"/>
        <v>0.18996846581165783</v>
      </c>
      <c r="BZ65" s="427">
        <f t="shared" si="284"/>
        <v>829106</v>
      </c>
      <c r="CA65" s="427">
        <f t="shared" si="284"/>
        <v>0.31151457130705174</v>
      </c>
      <c r="CB65" s="427">
        <f t="shared" si="284"/>
        <v>0.16015500712848252</v>
      </c>
      <c r="CC65" s="427">
        <f t="shared" si="284"/>
        <v>980541</v>
      </c>
      <c r="CD65" s="427">
        <f t="shared" si="284"/>
        <v>0.32865415967265332</v>
      </c>
      <c r="CE65" s="427">
        <f t="shared" si="284"/>
        <v>0.27728827591687977</v>
      </c>
      <c r="CF65" s="427">
        <f t="shared" si="284"/>
        <v>1014667</v>
      </c>
      <c r="CG65" s="427">
        <f t="shared" si="284"/>
        <v>0.35483983777623207</v>
      </c>
      <c r="CH65" s="427">
        <f t="shared" si="284"/>
        <v>0.3365112025319561</v>
      </c>
      <c r="CI65" s="427">
        <f t="shared" si="284"/>
        <v>1071879</v>
      </c>
      <c r="CJ65" s="427">
        <f t="shared" si="284"/>
        <v>0.36837760492471977</v>
      </c>
      <c r="CK65" s="427">
        <f t="shared" si="284"/>
        <v>0.32414878472277908</v>
      </c>
      <c r="CL65" s="427">
        <f t="shared" si="284"/>
        <v>1115275</v>
      </c>
      <c r="CM65" s="427">
        <f t="shared" si="284"/>
        <v>0.33570627676145892</v>
      </c>
      <c r="CN65" s="427">
        <f t="shared" si="284"/>
        <v>0.44125494409664534</v>
      </c>
      <c r="CO65" s="427">
        <f t="shared" si="284"/>
        <v>1277225</v>
      </c>
      <c r="CP65" s="427">
        <f t="shared" si="284"/>
        <v>0.33878395598122879</v>
      </c>
      <c r="CQ65" s="427">
        <f t="shared" si="284"/>
        <v>0.33681199054212563</v>
      </c>
      <c r="CR65" s="427">
        <f t="shared" si="284"/>
        <v>1236945</v>
      </c>
      <c r="CS65" s="427">
        <f t="shared" si="284"/>
        <v>0.35488033803783475</v>
      </c>
      <c r="CT65" s="427">
        <f t="shared" si="284"/>
        <v>0.18746363642039587</v>
      </c>
      <c r="CU65" s="427">
        <f t="shared" si="284"/>
        <v>1283356</v>
      </c>
      <c r="CV65" s="427">
        <f t="shared" si="284"/>
        <v>0.36530200786362726</v>
      </c>
      <c r="CW65" s="427">
        <f t="shared" si="284"/>
        <v>0.23797019178882484</v>
      </c>
      <c r="CX65" s="427">
        <f t="shared" si="284"/>
        <v>1357557</v>
      </c>
      <c r="CY65" s="427">
        <f t="shared" si="284"/>
        <v>0.33808457856854274</v>
      </c>
      <c r="CZ65" s="427">
        <f t="shared" si="284"/>
        <v>0.27767992400557917</v>
      </c>
      <c r="DA65" s="427">
        <f t="shared" si="284"/>
        <v>1608049</v>
      </c>
      <c r="DB65" s="427">
        <f t="shared" si="284"/>
        <v>0.35611570218650151</v>
      </c>
      <c r="DC65" s="427">
        <f t="shared" si="284"/>
        <v>0.31281121628982911</v>
      </c>
      <c r="DD65" s="427">
        <f t="shared" si="284"/>
        <v>1572325</v>
      </c>
      <c r="DE65" s="427">
        <f t="shared" si="284"/>
        <v>0.34616518384122136</v>
      </c>
      <c r="DF65" s="427">
        <f t="shared" si="284"/>
        <v>0.3727301457303962</v>
      </c>
      <c r="DG65" s="427">
        <f t="shared" si="284"/>
        <v>1586155</v>
      </c>
      <c r="DH65" s="427">
        <f t="shared" si="284"/>
        <v>0.3600807537256544</v>
      </c>
      <c r="DI65" s="427">
        <f t="shared" si="284"/>
        <v>0.28325098529951842</v>
      </c>
      <c r="DJ65" s="427">
        <f t="shared" si="284"/>
        <v>1610270</v>
      </c>
      <c r="DK65" s="427">
        <f t="shared" si="284"/>
        <v>0.35711188834606633</v>
      </c>
      <c r="DL65" s="427">
        <f t="shared" si="284"/>
        <v>0.14043291017050041</v>
      </c>
      <c r="DM65" s="427">
        <f t="shared" si="284"/>
        <v>1959337.77</v>
      </c>
      <c r="DN65" s="427">
        <f t="shared" si="284"/>
        <v>0.36837386465393662</v>
      </c>
      <c r="DO65" s="427">
        <f t="shared" si="284"/>
        <v>0.2303128150365259</v>
      </c>
      <c r="DP65" s="427">
        <f t="shared" si="284"/>
        <v>1908353</v>
      </c>
      <c r="DQ65" s="427">
        <f t="shared" si="284"/>
        <v>0.37596236343595196</v>
      </c>
      <c r="DR65" s="427">
        <f t="shared" si="284"/>
        <v>0.26725402763314521</v>
      </c>
      <c r="DS65" s="427">
        <f t="shared" si="284"/>
        <v>1944452</v>
      </c>
      <c r="DT65" s="427">
        <f t="shared" si="284"/>
        <v>0.37166641212925861</v>
      </c>
      <c r="DU65" s="427">
        <f t="shared" si="284"/>
        <v>0.21011646918540361</v>
      </c>
      <c r="DV65" s="427">
        <f t="shared" si="284"/>
        <v>1919159</v>
      </c>
      <c r="DW65" s="427">
        <f t="shared" si="284"/>
        <v>0.36260182570669847</v>
      </c>
      <c r="DX65" s="427">
        <f t="shared" si="284"/>
        <v>0.20809882847067063</v>
      </c>
      <c r="DY65" s="427">
        <f t="shared" si="284"/>
        <v>2188917</v>
      </c>
      <c r="DZ65" s="427">
        <f t="shared" si="284"/>
        <v>0.37329841351538162</v>
      </c>
      <c r="EA65" s="427">
        <f t="shared" si="284"/>
        <v>0.14173416546224027</v>
      </c>
      <c r="EB65" s="427">
        <f t="shared" si="284"/>
        <v>1971069</v>
      </c>
      <c r="EC65" s="427">
        <f t="shared" si="284"/>
        <v>0.35379333592282086</v>
      </c>
      <c r="ED65" s="427">
        <f t="shared" si="284"/>
        <v>2.1908046981350071E-2</v>
      </c>
      <c r="EE65" s="427">
        <f t="shared" si="284"/>
        <v>2023795</v>
      </c>
      <c r="EF65" s="427">
        <f t="shared" si="284"/>
        <v>0.34817265676625286</v>
      </c>
      <c r="EG65" s="427">
        <f t="shared" si="284"/>
        <v>-8.8677464733923905E-3</v>
      </c>
      <c r="EH65" s="427">
        <f t="shared" si="284"/>
        <v>1949477</v>
      </c>
      <c r="EI65" s="427">
        <f t="shared" ref="EI65:EK65" si="285">EI9+EI10-EI34</f>
        <v>0.34356061647432679</v>
      </c>
      <c r="EJ65" s="427">
        <f t="shared" si="285"/>
        <v>7.2785783972784124E-4</v>
      </c>
      <c r="EK65" s="427">
        <f t="shared" si="285"/>
        <v>2311816</v>
      </c>
    </row>
    <row r="66" spans="3:144">
      <c r="J66" s="424">
        <f>J65/J6</f>
        <v>0.2744405425360073</v>
      </c>
      <c r="K66" s="424">
        <f t="shared" ref="K66:BV66" si="286">K65/K6</f>
        <v>0.27444054253600736</v>
      </c>
      <c r="L66" s="424">
        <f t="shared" si="286"/>
        <v>0.35496648286125559</v>
      </c>
      <c r="M66" s="424">
        <f t="shared" si="286"/>
        <v>0.35496648286125565</v>
      </c>
      <c r="N66" s="424">
        <f t="shared" si="286"/>
        <v>0.81437877829049321</v>
      </c>
      <c r="O66" s="424">
        <f t="shared" si="286"/>
        <v>0.35756862063690226</v>
      </c>
      <c r="P66" s="424">
        <f t="shared" si="286"/>
        <v>0.35756862063690226</v>
      </c>
      <c r="Q66" s="424">
        <f t="shared" si="286"/>
        <v>1.3439143896035273</v>
      </c>
      <c r="R66" s="424">
        <f t="shared" si="286"/>
        <v>0.36799112798739542</v>
      </c>
      <c r="S66" s="424">
        <f t="shared" si="286"/>
        <v>0.36799112798739542</v>
      </c>
      <c r="T66" s="424">
        <f t="shared" si="286"/>
        <v>3.3555310507361913</v>
      </c>
      <c r="U66" s="424">
        <f t="shared" si="286"/>
        <v>0.37205512571855703</v>
      </c>
      <c r="V66" s="424">
        <f t="shared" si="286"/>
        <v>0.37205512571855703</v>
      </c>
      <c r="W66" s="424">
        <f t="shared" si="286"/>
        <v>2.4384629240528715</v>
      </c>
      <c r="X66" s="424">
        <f t="shared" si="286"/>
        <v>0.43269009996062802</v>
      </c>
      <c r="Y66" s="424">
        <f t="shared" si="286"/>
        <v>0.43269009996062813</v>
      </c>
      <c r="Z66" s="424">
        <f t="shared" si="286"/>
        <v>2.214228986882274</v>
      </c>
      <c r="AA66" s="424">
        <f t="shared" si="286"/>
        <v>0.4128964461243913</v>
      </c>
      <c r="AB66" s="424">
        <f t="shared" si="286"/>
        <v>0.41289644612439141</v>
      </c>
      <c r="AC66" s="424">
        <f t="shared" si="286"/>
        <v>1.7141531640075043</v>
      </c>
      <c r="AD66" s="424">
        <f t="shared" si="286"/>
        <v>0.36883776923763095</v>
      </c>
      <c r="AE66" s="424">
        <f t="shared" si="286"/>
        <v>0.3688377692376309</v>
      </c>
      <c r="AF66" s="424">
        <f t="shared" si="286"/>
        <v>0.57188540690941092</v>
      </c>
      <c r="AG66" s="424">
        <f t="shared" si="286"/>
        <v>0.37735178032724098</v>
      </c>
      <c r="AH66" s="424">
        <f t="shared" si="286"/>
        <v>0.37735178032724093</v>
      </c>
      <c r="AI66" s="424">
        <f t="shared" si="286"/>
        <v>1.4441387928727136</v>
      </c>
      <c r="AJ66" s="424">
        <f t="shared" si="286"/>
        <v>0.43905622434870401</v>
      </c>
      <c r="AK66" s="424">
        <f t="shared" si="286"/>
        <v>0.43905622434870406</v>
      </c>
      <c r="AL66" s="424">
        <f t="shared" si="286"/>
        <v>1.6372559269036138</v>
      </c>
      <c r="AM66" s="424">
        <f t="shared" si="286"/>
        <v>0.4267069873194469</v>
      </c>
      <c r="AN66" s="424">
        <f t="shared" si="286"/>
        <v>0.4267069873194469</v>
      </c>
      <c r="AO66" s="424">
        <f t="shared" si="286"/>
        <v>3.3232312383438276</v>
      </c>
      <c r="AP66" s="424">
        <f t="shared" si="286"/>
        <v>0.44716639585731366</v>
      </c>
      <c r="AQ66" s="424">
        <f t="shared" si="286"/>
        <v>0.44716639585731371</v>
      </c>
      <c r="AR66" s="424">
        <f t="shared" si="286"/>
        <v>12.389676386146704</v>
      </c>
      <c r="AS66" s="424">
        <f t="shared" si="286"/>
        <v>0.45102453031472217</v>
      </c>
      <c r="AT66" s="424">
        <f t="shared" si="286"/>
        <v>0.45102453031472217</v>
      </c>
      <c r="AU66" s="424">
        <f t="shared" si="286"/>
        <v>53.68780137070479</v>
      </c>
      <c r="AV66" s="424">
        <f t="shared" si="286"/>
        <v>0.47819631920428923</v>
      </c>
      <c r="AW66" s="424">
        <f t="shared" si="286"/>
        <v>0.47819631920428923</v>
      </c>
      <c r="AX66" s="424">
        <f t="shared" si="286"/>
        <v>-88.841888617383816</v>
      </c>
      <c r="AY66" s="424">
        <f t="shared" si="286"/>
        <v>0.42953897166127164</v>
      </c>
      <c r="AZ66" s="424">
        <f t="shared" si="286"/>
        <v>0.42953897166127164</v>
      </c>
      <c r="BA66" s="424">
        <f t="shared" si="286"/>
        <v>3.622825935893331</v>
      </c>
      <c r="BB66" s="424">
        <f t="shared" si="286"/>
        <v>0.36578884396149197</v>
      </c>
      <c r="BC66" s="424">
        <f t="shared" si="286"/>
        <v>0.36578884396149192</v>
      </c>
      <c r="BD66" s="424">
        <f t="shared" si="286"/>
        <v>-2.3787169648513289</v>
      </c>
      <c r="BE66" s="424">
        <f t="shared" si="286"/>
        <v>0.36626020132240472</v>
      </c>
      <c r="BF66" s="424">
        <f t="shared" si="286"/>
        <v>0.36626020132240472</v>
      </c>
      <c r="BG66" s="424">
        <f t="shared" si="286"/>
        <v>-2.361044462401265</v>
      </c>
      <c r="BH66" s="424">
        <f t="shared" si="286"/>
        <v>0.3789304657557574</v>
      </c>
      <c r="BI66" s="424">
        <f t="shared" si="286"/>
        <v>0.3789304657557574</v>
      </c>
      <c r="BJ66" s="424">
        <f t="shared" si="286"/>
        <v>-1.1527169061224727</v>
      </c>
      <c r="BK66" s="424">
        <f t="shared" si="286"/>
        <v>0.39060249588648843</v>
      </c>
      <c r="BL66" s="424">
        <f t="shared" si="286"/>
        <v>0.39060249588648843</v>
      </c>
      <c r="BM66" s="424">
        <f t="shared" si="286"/>
        <v>-2.1931550315763132E-2</v>
      </c>
      <c r="BN66" s="424">
        <f t="shared" si="286"/>
        <v>0.3733916818240498</v>
      </c>
      <c r="BO66" s="424">
        <f t="shared" si="286"/>
        <v>0.3733916818240498</v>
      </c>
      <c r="BP66" s="424">
        <f t="shared" si="286"/>
        <v>1.8261406771934123</v>
      </c>
      <c r="BQ66" s="424">
        <f t="shared" si="286"/>
        <v>0.33408102149213259</v>
      </c>
      <c r="BR66" s="424">
        <f t="shared" si="286"/>
        <v>0.33408102149213259</v>
      </c>
      <c r="BS66" s="424">
        <f t="shared" si="286"/>
        <v>1.0434102307153998</v>
      </c>
      <c r="BT66" s="424">
        <f t="shared" si="286"/>
        <v>0.37016263885693051</v>
      </c>
      <c r="BU66" s="424">
        <f t="shared" si="286"/>
        <v>0.37016263885693057</v>
      </c>
      <c r="BV66" s="424">
        <f t="shared" si="286"/>
        <v>0.8733382485218748</v>
      </c>
      <c r="BW66" s="424">
        <f t="shared" ref="BW66:EH66" si="287">BW65/BW6</f>
        <v>0.39133126684962627</v>
      </c>
      <c r="BX66" s="424">
        <f t="shared" si="287"/>
        <v>0.39133126684962627</v>
      </c>
      <c r="BY66" s="424">
        <f t="shared" si="287"/>
        <v>0.99599798273947315</v>
      </c>
      <c r="BZ66" s="424">
        <f t="shared" si="287"/>
        <v>0.31151457130705174</v>
      </c>
      <c r="CA66" s="424">
        <f t="shared" si="287"/>
        <v>0.31151457130705174</v>
      </c>
      <c r="CB66" s="424">
        <f t="shared" si="287"/>
        <v>0.40370027341530146</v>
      </c>
      <c r="CC66" s="424">
        <f t="shared" si="287"/>
        <v>0.32865415967265338</v>
      </c>
      <c r="CD66" s="424">
        <f t="shared" si="287"/>
        <v>0.32865415967265332</v>
      </c>
      <c r="CE66" s="424">
        <f t="shared" si="287"/>
        <v>1.2910679937894354</v>
      </c>
      <c r="CF66" s="424">
        <f t="shared" si="287"/>
        <v>0.35483983777623207</v>
      </c>
      <c r="CG66" s="424">
        <f t="shared" si="287"/>
        <v>0.35483983777623207</v>
      </c>
      <c r="CH66" s="424">
        <f t="shared" si="287"/>
        <v>1.149763934191427</v>
      </c>
      <c r="CI66" s="424">
        <f t="shared" si="287"/>
        <v>0.36837760492471977</v>
      </c>
      <c r="CJ66" s="424">
        <f t="shared" si="287"/>
        <v>0.36837760492471977</v>
      </c>
      <c r="CK66" s="424">
        <f t="shared" si="287"/>
        <v>1.0612134967878468</v>
      </c>
      <c r="CL66" s="424">
        <f t="shared" si="287"/>
        <v>0.33570627676145898</v>
      </c>
      <c r="CM66" s="424">
        <f t="shared" si="287"/>
        <v>0.33570627676145892</v>
      </c>
      <c r="CN66" s="424">
        <f t="shared" si="287"/>
        <v>1.7776834899808711</v>
      </c>
      <c r="CO66" s="424">
        <f t="shared" si="287"/>
        <v>0.33878395598122879</v>
      </c>
      <c r="CP66" s="424">
        <f t="shared" si="287"/>
        <v>0.33878395598122879</v>
      </c>
      <c r="CQ66" s="424">
        <f t="shared" si="287"/>
        <v>1.2776214343496117</v>
      </c>
      <c r="CR66" s="424">
        <f t="shared" si="287"/>
        <v>0.35488033803783475</v>
      </c>
      <c r="CS66" s="424">
        <f t="shared" si="287"/>
        <v>0.35488033803783475</v>
      </c>
      <c r="CT66" s="424">
        <f t="shared" si="287"/>
        <v>0.85628826649240741</v>
      </c>
      <c r="CU66" s="424">
        <f t="shared" si="287"/>
        <v>0.36530200786362732</v>
      </c>
      <c r="CV66" s="424">
        <f t="shared" si="287"/>
        <v>0.36530200786362726</v>
      </c>
      <c r="CW66" s="424">
        <f t="shared" si="287"/>
        <v>1.1475299767048255</v>
      </c>
      <c r="CX66" s="424">
        <f t="shared" si="287"/>
        <v>0.33808457856854274</v>
      </c>
      <c r="CY66" s="424">
        <f t="shared" si="287"/>
        <v>0.33808457856854274</v>
      </c>
      <c r="CZ66" s="424">
        <f t="shared" si="287"/>
        <v>1.3306694789251574</v>
      </c>
      <c r="DA66" s="424">
        <f t="shared" si="287"/>
        <v>0.35611570218650151</v>
      </c>
      <c r="DB66" s="424">
        <f t="shared" si="287"/>
        <v>0.35611570218650151</v>
      </c>
      <c r="DC66" s="424">
        <f t="shared" si="287"/>
        <v>1.5819092847268283</v>
      </c>
      <c r="DD66" s="424">
        <f t="shared" si="287"/>
        <v>0.3655983959779468</v>
      </c>
      <c r="DE66" s="424">
        <f t="shared" si="287"/>
        <v>0.34616518384122136</v>
      </c>
      <c r="DF66" s="424">
        <f t="shared" si="287"/>
        <v>1.5937457666785628</v>
      </c>
      <c r="DG66" s="424">
        <f t="shared" si="287"/>
        <v>0.36008075372565435</v>
      </c>
      <c r="DH66" s="424">
        <f t="shared" si="287"/>
        <v>0.3600807537256544</v>
      </c>
      <c r="DI66" s="424">
        <f t="shared" si="287"/>
        <v>1.1157562857241146</v>
      </c>
      <c r="DJ66" s="424">
        <f t="shared" si="287"/>
        <v>0.35711188834606633</v>
      </c>
      <c r="DK66" s="424">
        <f t="shared" si="287"/>
        <v>0.35711188834606633</v>
      </c>
      <c r="DL66" s="424">
        <f t="shared" si="287"/>
        <v>1.1421649695002081</v>
      </c>
      <c r="DM66" s="424">
        <f t="shared" si="287"/>
        <v>0.36837386465393662</v>
      </c>
      <c r="DN66" s="424">
        <f t="shared" si="287"/>
        <v>0.36837386465393662</v>
      </c>
      <c r="DO66" s="424">
        <f t="shared" si="287"/>
        <v>1.2945421001166069</v>
      </c>
      <c r="DP66" s="424">
        <f t="shared" si="287"/>
        <v>0.37596236343595196</v>
      </c>
      <c r="DQ66" s="424">
        <f t="shared" si="287"/>
        <v>0.37596236343595196</v>
      </c>
      <c r="DR66" s="424">
        <f t="shared" si="287"/>
        <v>1.4826340407153049</v>
      </c>
      <c r="DS66" s="424">
        <f t="shared" si="287"/>
        <v>0.37166641212925861</v>
      </c>
      <c r="DT66" s="424">
        <f t="shared" si="287"/>
        <v>0.37166641212925861</v>
      </c>
      <c r="DU66" s="424">
        <f t="shared" si="287"/>
        <v>1.119566750970727</v>
      </c>
      <c r="DV66" s="424">
        <f t="shared" si="287"/>
        <v>0.36260182570669852</v>
      </c>
      <c r="DW66" s="424">
        <f t="shared" si="287"/>
        <v>0.36260182570669847</v>
      </c>
      <c r="DX66" s="424">
        <f t="shared" si="287"/>
        <v>1.1974867318472471</v>
      </c>
      <c r="DY66" s="424">
        <f t="shared" si="287"/>
        <v>0.37329841351538162</v>
      </c>
      <c r="DZ66" s="424">
        <f t="shared" si="287"/>
        <v>0.37329841351538162</v>
      </c>
      <c r="EA66" s="424">
        <f t="shared" si="287"/>
        <v>1.3836615380609723</v>
      </c>
      <c r="EB66" s="424">
        <f t="shared" si="287"/>
        <v>0.35379333592282081</v>
      </c>
      <c r="EC66" s="424">
        <f t="shared" si="287"/>
        <v>0.35379333592282086</v>
      </c>
      <c r="ED66" s="424">
        <f t="shared" si="287"/>
        <v>0.2245040857558098</v>
      </c>
      <c r="EE66" s="424">
        <f t="shared" si="287"/>
        <v>0.34817265676625286</v>
      </c>
      <c r="EF66" s="424">
        <f t="shared" si="287"/>
        <v>0.34817265676625286</v>
      </c>
      <c r="EG66" s="424">
        <f t="shared" si="287"/>
        <v>-7.9864047721233955E-2</v>
      </c>
      <c r="EH66" s="424">
        <f t="shared" si="287"/>
        <v>0.34356061647432684</v>
      </c>
      <c r="EI66" s="424">
        <f t="shared" ref="EI66:EK66" si="288">EI65/EI6</f>
        <v>0.34356061647432679</v>
      </c>
      <c r="EJ66" s="424">
        <f t="shared" si="288"/>
        <v>1.0095642519085653E-2</v>
      </c>
      <c r="EK66" s="424">
        <f t="shared" si="288"/>
        <v>0.35702553059266628</v>
      </c>
    </row>
    <row r="67" spans="3:144">
      <c r="J67" s="426"/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  <c r="W67" s="426"/>
      <c r="X67" s="426"/>
      <c r="Y67" s="426"/>
      <c r="Z67" s="426"/>
      <c r="AA67" s="426"/>
      <c r="AB67" s="426"/>
      <c r="AC67" s="426"/>
      <c r="AD67" s="426"/>
      <c r="AE67" s="426"/>
      <c r="AF67" s="426"/>
      <c r="AG67" s="426"/>
      <c r="AH67" s="426"/>
      <c r="AI67" s="426"/>
      <c r="AJ67" s="426"/>
      <c r="AK67" s="426"/>
      <c r="AL67" s="426"/>
      <c r="AM67" s="426"/>
      <c r="AN67" s="426"/>
      <c r="AO67" s="426"/>
      <c r="AP67" s="426"/>
      <c r="AQ67" s="426"/>
      <c r="AR67" s="426"/>
      <c r="AS67" s="426"/>
      <c r="AT67" s="426"/>
      <c r="AU67" s="426"/>
      <c r="AV67" s="426"/>
      <c r="AW67" s="426"/>
      <c r="AX67" s="426"/>
      <c r="AY67" s="426"/>
      <c r="AZ67" s="426"/>
      <c r="BA67" s="426"/>
      <c r="BB67" s="426"/>
      <c r="BC67" s="426"/>
      <c r="BD67" s="426"/>
      <c r="BE67" s="426"/>
      <c r="BF67" s="426"/>
      <c r="BG67" s="426"/>
      <c r="BH67" s="426"/>
      <c r="BI67" s="426"/>
      <c r="BJ67" s="426"/>
      <c r="BK67" s="426"/>
      <c r="BL67" s="426"/>
      <c r="BM67" s="426"/>
      <c r="BN67" s="426"/>
      <c r="BO67" s="426"/>
      <c r="BP67" s="426"/>
      <c r="BQ67" s="426"/>
      <c r="BR67" s="426"/>
      <c r="BS67" s="426"/>
      <c r="BT67" s="426"/>
      <c r="BU67" s="426"/>
      <c r="BV67" s="426"/>
      <c r="BW67" s="426"/>
      <c r="BX67" s="426"/>
      <c r="BY67" s="426"/>
      <c r="BZ67" s="426"/>
      <c r="CA67" s="426"/>
      <c r="CB67" s="426"/>
      <c r="CC67" s="426"/>
      <c r="CD67" s="426"/>
      <c r="CE67" s="426"/>
      <c r="CF67" s="426"/>
      <c r="CG67" s="426"/>
      <c r="CH67" s="426"/>
      <c r="CI67" s="426"/>
      <c r="CJ67" s="426"/>
      <c r="CK67" s="426"/>
      <c r="CL67" s="426"/>
      <c r="CM67" s="426"/>
      <c r="CN67" s="426"/>
      <c r="CO67" s="426"/>
      <c r="CP67" s="426"/>
      <c r="CQ67" s="426"/>
      <c r="CR67" s="426"/>
      <c r="CS67" s="426"/>
      <c r="CT67" s="426"/>
      <c r="CU67" s="426"/>
      <c r="CV67" s="426"/>
      <c r="CW67" s="426"/>
      <c r="CX67" s="426"/>
      <c r="CY67" s="426"/>
      <c r="CZ67" s="426"/>
      <c r="DA67" s="426"/>
      <c r="DB67" s="426"/>
      <c r="DC67" s="426"/>
      <c r="DD67" s="426"/>
      <c r="DE67" s="426"/>
      <c r="DF67" s="426"/>
      <c r="DG67" s="426"/>
      <c r="DH67" s="426"/>
      <c r="DI67" s="426"/>
      <c r="DJ67" s="426"/>
      <c r="DK67" s="426"/>
      <c r="DL67" s="426"/>
      <c r="DM67" s="426"/>
      <c r="DN67" s="426"/>
      <c r="DO67" s="426"/>
      <c r="DP67" s="426"/>
      <c r="DQ67" s="426"/>
      <c r="DR67" s="426"/>
      <c r="DS67" s="426"/>
      <c r="DT67" s="426"/>
      <c r="DU67" s="426"/>
      <c r="DV67" s="426"/>
      <c r="DW67" s="426"/>
      <c r="DX67" s="426"/>
      <c r="DY67" s="426"/>
      <c r="DZ67" s="426"/>
      <c r="EA67" s="426"/>
      <c r="EB67" s="426"/>
      <c r="EC67" s="426"/>
      <c r="ED67" s="426"/>
      <c r="EE67" s="426"/>
      <c r="EF67" s="426"/>
      <c r="EG67" s="426"/>
      <c r="EH67" s="426"/>
      <c r="EI67" s="426"/>
      <c r="EJ67" s="426"/>
      <c r="EK67" s="426"/>
    </row>
    <row r="68" spans="3:144">
      <c r="C68" s="148" t="s">
        <v>1241</v>
      </c>
      <c r="J68" s="424">
        <f>J55/J28</f>
        <v>0.48494964789128292</v>
      </c>
      <c r="K68" s="424">
        <f t="shared" ref="K68:BV68" si="289">K55/K28</f>
        <v>0.48494964789128292</v>
      </c>
      <c r="L68" s="424">
        <f t="shared" si="289"/>
        <v>0.57518854405968423</v>
      </c>
      <c r="M68" s="424">
        <f t="shared" si="289"/>
        <v>0.57518854405968423</v>
      </c>
      <c r="N68" s="424">
        <f t="shared" si="289"/>
        <v>6.7593226497417325</v>
      </c>
      <c r="O68" s="424">
        <f t="shared" si="289"/>
        <v>0.52309105915549348</v>
      </c>
      <c r="P68" s="424">
        <f t="shared" si="289"/>
        <v>0.52309105915549348</v>
      </c>
      <c r="Q68" s="424">
        <f t="shared" si="289"/>
        <v>3.6320813701690411</v>
      </c>
      <c r="R68" s="424">
        <f t="shared" si="289"/>
        <v>0.49760075225479045</v>
      </c>
      <c r="S68" s="424">
        <f t="shared" si="289"/>
        <v>0.49760075225479045</v>
      </c>
      <c r="T68" s="424">
        <f t="shared" si="289"/>
        <v>0.1150012459832372</v>
      </c>
      <c r="U68" s="424">
        <f t="shared" si="289"/>
        <v>0.38143020022129942</v>
      </c>
      <c r="V68" s="424">
        <f t="shared" si="289"/>
        <v>0.38143020022129942</v>
      </c>
      <c r="W68" s="424">
        <f t="shared" si="289"/>
        <v>0.15163342382171421</v>
      </c>
      <c r="X68" s="424">
        <f t="shared" si="289"/>
        <v>0.44243604421338506</v>
      </c>
      <c r="Y68" s="424">
        <f t="shared" si="289"/>
        <v>0.44243604421338506</v>
      </c>
      <c r="Z68" s="424">
        <f t="shared" si="289"/>
        <v>0.15001612650421786</v>
      </c>
      <c r="AA68" s="424">
        <f t="shared" si="289"/>
        <v>0.45548658479577359</v>
      </c>
      <c r="AB68" s="424">
        <f t="shared" si="289"/>
        <v>0.45548658479577359</v>
      </c>
      <c r="AC68" s="424">
        <f t="shared" si="289"/>
        <v>0.34629079719700967</v>
      </c>
      <c r="AD68" s="424">
        <f t="shared" si="289"/>
        <v>0.46961633476327141</v>
      </c>
      <c r="AE68" s="424">
        <f t="shared" si="289"/>
        <v>0.46961633476327141</v>
      </c>
      <c r="AF68" s="424">
        <f t="shared" si="289"/>
        <v>0.6847071626418022</v>
      </c>
      <c r="AG68" s="424">
        <f t="shared" si="289"/>
        <v>0.36243717186990942</v>
      </c>
      <c r="AH68" s="424">
        <f t="shared" si="289"/>
        <v>0.36243717186990942</v>
      </c>
      <c r="AI68" s="424">
        <f t="shared" si="289"/>
        <v>0.5605272855229867</v>
      </c>
      <c r="AJ68" s="424">
        <f t="shared" si="289"/>
        <v>0.41844533942014356</v>
      </c>
      <c r="AK68" s="424">
        <f t="shared" si="289"/>
        <v>0.41844533942014356</v>
      </c>
      <c r="AL68" s="424">
        <f t="shared" si="289"/>
        <v>0.5852435335889038</v>
      </c>
      <c r="AM68" s="424">
        <f t="shared" si="289"/>
        <v>0.436054047736678</v>
      </c>
      <c r="AN68" s="424">
        <f t="shared" si="289"/>
        <v>0.436054047736678</v>
      </c>
      <c r="AO68" s="424">
        <f t="shared" si="289"/>
        <v>0.65466537930638535</v>
      </c>
      <c r="AP68" s="424">
        <f t="shared" si="289"/>
        <v>0.4794955978383561</v>
      </c>
      <c r="AQ68" s="424">
        <f t="shared" si="289"/>
        <v>0.4794955978383561</v>
      </c>
      <c r="AR68" s="424">
        <f t="shared" si="289"/>
        <v>1.3834662620280749</v>
      </c>
      <c r="AS68" s="424">
        <f t="shared" si="289"/>
        <v>0.43747705759197714</v>
      </c>
      <c r="AT68" s="424">
        <f t="shared" si="289"/>
        <v>0.43747705759197714</v>
      </c>
      <c r="AU68" s="424">
        <f t="shared" si="289"/>
        <v>19.707958735991053</v>
      </c>
      <c r="AV68" s="424">
        <f t="shared" si="289"/>
        <v>0.49997038946801581</v>
      </c>
      <c r="AW68" s="424">
        <f t="shared" si="289"/>
        <v>0.49997038946801581</v>
      </c>
      <c r="AX68" s="424">
        <f t="shared" si="289"/>
        <v>-47.529523799349086</v>
      </c>
      <c r="AY68" s="424">
        <f t="shared" si="289"/>
        <v>0.49094175604928308</v>
      </c>
      <c r="AZ68" s="424">
        <f t="shared" si="289"/>
        <v>0.49094175604928308</v>
      </c>
      <c r="BA68" s="424">
        <f t="shared" si="289"/>
        <v>3.483044785148945</v>
      </c>
      <c r="BB68" s="424">
        <f t="shared" si="289"/>
        <v>0.49985090103632984</v>
      </c>
      <c r="BC68" s="424">
        <f t="shared" si="289"/>
        <v>0.49985090103632984</v>
      </c>
      <c r="BD68" s="424">
        <f t="shared" si="289"/>
        <v>1.3555600916759709</v>
      </c>
      <c r="BE68" s="424">
        <f t="shared" si="289"/>
        <v>0.45098758742596412</v>
      </c>
      <c r="BF68" s="424">
        <f t="shared" si="289"/>
        <v>0.45098758742596412</v>
      </c>
      <c r="BG68" s="424">
        <f t="shared" si="289"/>
        <v>1.2012332075538827</v>
      </c>
      <c r="BH68" s="424">
        <f t="shared" si="289"/>
        <v>0.49559045542915964</v>
      </c>
      <c r="BI68" s="424">
        <f t="shared" si="289"/>
        <v>0.49559045542915964</v>
      </c>
      <c r="BJ68" s="424">
        <f t="shared" si="289"/>
        <v>0.95775931126807556</v>
      </c>
      <c r="BK68" s="424">
        <f t="shared" si="289"/>
        <v>0.48915635617667796</v>
      </c>
      <c r="BL68" s="424">
        <f t="shared" si="289"/>
        <v>0.48915635617667802</v>
      </c>
      <c r="BM68" s="424">
        <f t="shared" si="289"/>
        <v>0.97615901571080255</v>
      </c>
      <c r="BN68" s="424">
        <f t="shared" si="289"/>
        <v>0.51260258128573088</v>
      </c>
      <c r="BO68" s="424">
        <f t="shared" si="289"/>
        <v>0.51260258128573088</v>
      </c>
      <c r="BP68" s="424">
        <f t="shared" si="289"/>
        <v>1.1762787043441747</v>
      </c>
      <c r="BQ68" s="424">
        <f t="shared" si="289"/>
        <v>0.41583947980773733</v>
      </c>
      <c r="BR68" s="424">
        <f t="shared" si="289"/>
        <v>0.41583947980773733</v>
      </c>
      <c r="BS68" s="424">
        <f t="shared" si="289"/>
        <v>0.64209945651116951</v>
      </c>
      <c r="BT68" s="424">
        <f t="shared" si="289"/>
        <v>0.47773429429961589</v>
      </c>
      <c r="BU68" s="424">
        <f t="shared" si="289"/>
        <v>0.47773429429961589</v>
      </c>
      <c r="BV68" s="424">
        <f t="shared" si="289"/>
        <v>0.79021372665209433</v>
      </c>
      <c r="BW68" s="424">
        <f t="shared" ref="BW68:EH68" si="290">BW55/BW28</f>
        <v>0.45625277322023755</v>
      </c>
      <c r="BX68" s="424">
        <f t="shared" si="290"/>
        <v>0.45625277322023755</v>
      </c>
      <c r="BY68" s="424">
        <f t="shared" si="290"/>
        <v>0.58006083702611366</v>
      </c>
      <c r="BZ68" s="424">
        <f t="shared" si="290"/>
        <v>0.40149396198755061</v>
      </c>
      <c r="CA68" s="424">
        <f t="shared" si="290"/>
        <v>0.40149396198755055</v>
      </c>
      <c r="CB68" s="424">
        <f t="shared" si="290"/>
        <v>0.23687774130761521</v>
      </c>
      <c r="CC68" s="424">
        <f t="shared" si="290"/>
        <v>0.38712797575738533</v>
      </c>
      <c r="CD68" s="424">
        <f t="shared" si="290"/>
        <v>0.38712797575738528</v>
      </c>
      <c r="CE68" s="424">
        <f t="shared" si="290"/>
        <v>0.60948006903180829</v>
      </c>
      <c r="CF68" s="424">
        <f t="shared" si="290"/>
        <v>0.4092250877259242</v>
      </c>
      <c r="CG68" s="424">
        <f t="shared" si="290"/>
        <v>0.4092250877259242</v>
      </c>
      <c r="CH68" s="424">
        <f t="shared" si="290"/>
        <v>0.36662311565073158</v>
      </c>
      <c r="CI68" s="424">
        <f t="shared" si="290"/>
        <v>0.3848643581847257</v>
      </c>
      <c r="CJ68" s="424">
        <f t="shared" si="290"/>
        <v>0.3848643581847257</v>
      </c>
      <c r="CK68" s="424">
        <f t="shared" si="290"/>
        <v>0.33128484775640177</v>
      </c>
      <c r="CL68" s="424">
        <f t="shared" si="290"/>
        <v>0.35224940540915356</v>
      </c>
      <c r="CM68" s="424">
        <f t="shared" si="290"/>
        <v>0.3522494054091535</v>
      </c>
      <c r="CN68" s="424">
        <f t="shared" si="290"/>
        <v>0.38321372826877753</v>
      </c>
      <c r="CO68" s="424">
        <f t="shared" si="290"/>
        <v>0.34633244103226818</v>
      </c>
      <c r="CP68" s="424">
        <f t="shared" si="290"/>
        <v>0.34633244103226818</v>
      </c>
      <c r="CQ68" s="424">
        <f t="shared" si="290"/>
        <v>0.49488430458731147</v>
      </c>
      <c r="CR68" s="424">
        <f t="shared" si="290"/>
        <v>0.37789005794532649</v>
      </c>
      <c r="CS68" s="424">
        <f t="shared" si="290"/>
        <v>0.37789005794532649</v>
      </c>
      <c r="CT68" s="424">
        <f t="shared" si="290"/>
        <v>0.57366783519603504</v>
      </c>
      <c r="CU68" s="424">
        <f t="shared" si="290"/>
        <v>0.36046615887737937</v>
      </c>
      <c r="CV68" s="424">
        <f t="shared" si="290"/>
        <v>0.36046615887737937</v>
      </c>
      <c r="CW68" s="424">
        <f t="shared" si="290"/>
        <v>0.63090842384497425</v>
      </c>
      <c r="CX68" s="424">
        <f t="shared" si="290"/>
        <v>0.32760128369779862</v>
      </c>
      <c r="CY68" s="424">
        <f t="shared" si="290"/>
        <v>0.32760128369779862</v>
      </c>
      <c r="CZ68" s="424">
        <f t="shared" si="290"/>
        <v>0.59470649468192005</v>
      </c>
      <c r="DA68" s="424">
        <f t="shared" si="290"/>
        <v>0.3306931820094412</v>
      </c>
      <c r="DB68" s="424">
        <f t="shared" si="290"/>
        <v>0.3306931820094412</v>
      </c>
      <c r="DC68" s="424">
        <f t="shared" si="290"/>
        <v>0.72648204793980387</v>
      </c>
      <c r="DD68" s="424">
        <f t="shared" si="290"/>
        <v>0.35300715769031427</v>
      </c>
      <c r="DE68" s="424">
        <f t="shared" si="290"/>
        <v>0.35300715769031427</v>
      </c>
      <c r="DF68" s="424">
        <f t="shared" si="290"/>
        <v>0.65260013563194408</v>
      </c>
      <c r="DG68" s="424">
        <f t="shared" si="290"/>
        <v>0.35593297301916227</v>
      </c>
      <c r="DH68" s="424">
        <f t="shared" si="290"/>
        <v>0.35593297301916227</v>
      </c>
      <c r="DI68" s="424">
        <f t="shared" si="290"/>
        <v>0.93788627050963402</v>
      </c>
      <c r="DJ68" s="424">
        <f t="shared" si="290"/>
        <v>0.36999503453757437</v>
      </c>
      <c r="DK68" s="424">
        <f t="shared" si="290"/>
        <v>0.36999503453757437</v>
      </c>
      <c r="DL68" s="424">
        <f t="shared" si="290"/>
        <v>2.18189220957807</v>
      </c>
      <c r="DM68" s="424">
        <f t="shared" si="290"/>
        <v>0.34880775741678144</v>
      </c>
      <c r="DN68" s="424">
        <f t="shared" si="290"/>
        <v>0.34880775741678138</v>
      </c>
      <c r="DO68" s="424">
        <f t="shared" si="290"/>
        <v>1.3626713364834258</v>
      </c>
      <c r="DP68" s="424">
        <f t="shared" si="290"/>
        <v>0.38311989069950936</v>
      </c>
      <c r="DQ68" s="424">
        <f t="shared" si="290"/>
        <v>0.38311989069950936</v>
      </c>
      <c r="DR68" s="424">
        <f t="shared" si="290"/>
        <v>1.5585379325686566</v>
      </c>
      <c r="DS68" s="424">
        <f t="shared" si="290"/>
        <v>0.38295544881762439</v>
      </c>
      <c r="DT68" s="424">
        <f t="shared" si="290"/>
        <v>0.38295544881762439</v>
      </c>
      <c r="DU68" s="424">
        <f t="shared" si="290"/>
        <v>1.4804464157265196</v>
      </c>
      <c r="DV68" s="424">
        <f t="shared" si="290"/>
        <v>0.41069123866727003</v>
      </c>
      <c r="DW68" s="424">
        <f t="shared" si="290"/>
        <v>0.41069123866727003</v>
      </c>
      <c r="DX68" s="424">
        <f t="shared" si="290"/>
        <v>1.7429261735954489</v>
      </c>
      <c r="DY68" s="424">
        <f t="shared" si="290"/>
        <v>0.39410074050274235</v>
      </c>
      <c r="DZ68" s="424">
        <f t="shared" si="290"/>
        <v>0.39410074050274235</v>
      </c>
      <c r="EA68" s="424">
        <f t="shared" si="290"/>
        <v>2.3975036194874049</v>
      </c>
      <c r="EB68" s="424">
        <f t="shared" si="290"/>
        <v>0.40580128962221007</v>
      </c>
      <c r="EC68" s="424">
        <f t="shared" si="290"/>
        <v>0.40580128962221007</v>
      </c>
      <c r="ED68" s="424">
        <f t="shared" si="290"/>
        <v>1.6658763050513516</v>
      </c>
      <c r="EE68" s="424">
        <f t="shared" si="290"/>
        <v>0.39520980129611111</v>
      </c>
      <c r="EF68" s="424">
        <f t="shared" si="290"/>
        <v>0.39520980129611111</v>
      </c>
      <c r="EG68" s="424">
        <f t="shared" si="290"/>
        <v>1.3201902548421347</v>
      </c>
      <c r="EH68" s="424">
        <f t="shared" si="290"/>
        <v>0.41698705680245712</v>
      </c>
      <c r="EI68" s="424">
        <f t="shared" ref="EI68:EK68" si="291">EI55/EI28</f>
        <v>0.41698705680245712</v>
      </c>
      <c r="EJ68" s="424">
        <f t="shared" si="291"/>
        <v>1.227959611363272</v>
      </c>
      <c r="EK68" s="424">
        <f t="shared" si="291"/>
        <v>0.40721384875120692</v>
      </c>
    </row>
    <row r="69" spans="3:144">
      <c r="CC69" s="424"/>
      <c r="CD69" s="424"/>
      <c r="CE69" s="424"/>
      <c r="CF69" s="424"/>
      <c r="CG69" s="424"/>
      <c r="CH69" s="424"/>
      <c r="CI69" s="424"/>
      <c r="CJ69" s="424"/>
      <c r="CK69" s="424"/>
      <c r="CL69" s="424"/>
      <c r="CM69" s="424"/>
      <c r="CN69" s="424"/>
      <c r="CO69" s="424"/>
      <c r="CP69" s="424"/>
      <c r="CQ69" s="424"/>
      <c r="CR69" s="424"/>
      <c r="CS69" s="424"/>
      <c r="CT69" s="424"/>
      <c r="CU69" s="424"/>
      <c r="CV69" s="424"/>
      <c r="CW69" s="424"/>
      <c r="CX69" s="424"/>
      <c r="CY69" s="424"/>
      <c r="CZ69" s="424"/>
      <c r="DA69" s="424"/>
      <c r="DB69" s="424"/>
      <c r="DC69" s="424"/>
      <c r="DD69" s="424"/>
      <c r="DE69" s="424"/>
      <c r="DF69" s="424"/>
      <c r="DG69" s="424"/>
      <c r="DH69" s="424"/>
      <c r="DI69" s="424"/>
      <c r="DJ69" s="424"/>
      <c r="DK69" s="424"/>
      <c r="DL69" s="424"/>
      <c r="DM69" s="424"/>
      <c r="DN69" s="424"/>
      <c r="DO69" s="424"/>
      <c r="DP69" s="424"/>
      <c r="DQ69" s="424"/>
      <c r="DR69" s="424"/>
      <c r="DS69" s="424"/>
      <c r="DT69" s="424"/>
      <c r="DU69" s="424"/>
      <c r="DV69" s="424"/>
      <c r="DW69" s="424"/>
      <c r="DX69" s="424"/>
      <c r="DY69" s="424"/>
      <c r="DZ69" s="424"/>
      <c r="EA69" s="424"/>
      <c r="EB69" s="424"/>
      <c r="EC69" s="424"/>
      <c r="ED69" s="424"/>
      <c r="EE69" s="424"/>
      <c r="EF69" s="424"/>
      <c r="EG69" s="424"/>
      <c r="EH69" s="424"/>
      <c r="EI69" s="424"/>
      <c r="EJ69" s="424"/>
      <c r="EK69" s="424"/>
    </row>
    <row r="70" spans="3:144">
      <c r="C70" s="148" t="s">
        <v>1244</v>
      </c>
      <c r="J70" s="425">
        <f>J30+J31+J32+J33+J47+J48+J49</f>
        <v>100838</v>
      </c>
      <c r="K70" s="425">
        <f t="shared" ref="K70:BV70" si="292">K30+K31+K32+K33+K47+K48+K49</f>
        <v>9.4480944153571125E-2</v>
      </c>
      <c r="L70" s="425">
        <f t="shared" si="292"/>
        <v>136845</v>
      </c>
      <c r="M70" s="425">
        <f t="shared" si="292"/>
        <v>0.14821951370092248</v>
      </c>
      <c r="N70" s="425">
        <f t="shared" si="292"/>
        <v>0.28145762373724725</v>
      </c>
      <c r="O70" s="425">
        <f t="shared" si="292"/>
        <v>198367</v>
      </c>
      <c r="P70" s="425">
        <f t="shared" si="292"/>
        <v>0.18732635905029379</v>
      </c>
      <c r="Q70" s="425">
        <f t="shared" si="292"/>
        <v>0.75742658756096914</v>
      </c>
      <c r="R70" s="425">
        <f t="shared" si="292"/>
        <v>245372</v>
      </c>
      <c r="S70" s="425">
        <f t="shared" si="292"/>
        <v>0.22016014126311331</v>
      </c>
      <c r="T70" s="425">
        <f t="shared" si="292"/>
        <v>16.679262592285177</v>
      </c>
      <c r="U70" s="425">
        <f t="shared" si="292"/>
        <v>319091</v>
      </c>
      <c r="V70" s="425">
        <f t="shared" si="292"/>
        <v>0.22374733718433629</v>
      </c>
      <c r="W70" s="425">
        <f t="shared" si="292"/>
        <v>1.9014498831098847</v>
      </c>
      <c r="X70" s="425">
        <f t="shared" si="292"/>
        <v>310236</v>
      </c>
      <c r="Y70" s="425" t="e">
        <f t="shared" si="292"/>
        <v>#VALUE!</v>
      </c>
      <c r="Z70" s="425" t="e">
        <f t="shared" si="292"/>
        <v>#VALUE!</v>
      </c>
      <c r="AA70" s="425">
        <f t="shared" si="292"/>
        <v>332880</v>
      </c>
      <c r="AB70" s="425" t="e">
        <f t="shared" si="292"/>
        <v>#VALUE!</v>
      </c>
      <c r="AC70" s="425" t="e">
        <f t="shared" si="292"/>
        <v>#VALUE!</v>
      </c>
      <c r="AD70" s="425">
        <f t="shared" si="292"/>
        <v>319840</v>
      </c>
      <c r="AE70" s="425" t="e">
        <f t="shared" si="292"/>
        <v>#VALUE!</v>
      </c>
      <c r="AF70" s="425" t="e">
        <f t="shared" si="292"/>
        <v>#VALUE!</v>
      </c>
      <c r="AG70" s="425">
        <f t="shared" si="292"/>
        <v>348507</v>
      </c>
      <c r="AH70" s="425" t="e">
        <f t="shared" si="292"/>
        <v>#VALUE!</v>
      </c>
      <c r="AI70" s="425" t="e">
        <f t="shared" si="292"/>
        <v>#VALUE!</v>
      </c>
      <c r="AJ70" s="425" t="e">
        <f t="shared" si="292"/>
        <v>#VALUE!</v>
      </c>
      <c r="AK70" s="425" t="e">
        <f t="shared" si="292"/>
        <v>#VALUE!</v>
      </c>
      <c r="AL70" s="425" t="e">
        <f t="shared" si="292"/>
        <v>#VALUE!</v>
      </c>
      <c r="AM70" s="425" t="e">
        <f t="shared" si="292"/>
        <v>#VALUE!</v>
      </c>
      <c r="AN70" s="425" t="e">
        <f t="shared" si="292"/>
        <v>#VALUE!</v>
      </c>
      <c r="AO70" s="425" t="e">
        <f t="shared" si="292"/>
        <v>#VALUE!</v>
      </c>
      <c r="AP70" s="425" t="e">
        <f t="shared" si="292"/>
        <v>#VALUE!</v>
      </c>
      <c r="AQ70" s="425" t="e">
        <f t="shared" si="292"/>
        <v>#VALUE!</v>
      </c>
      <c r="AR70" s="425" t="e">
        <f t="shared" si="292"/>
        <v>#VALUE!</v>
      </c>
      <c r="AS70" s="425">
        <f t="shared" si="292"/>
        <v>414820</v>
      </c>
      <c r="AT70" s="425">
        <f t="shared" si="292"/>
        <v>0.25506116438292992</v>
      </c>
      <c r="AU70" s="425" t="e">
        <f t="shared" si="292"/>
        <v>#VALUE!</v>
      </c>
      <c r="AV70" s="425">
        <f t="shared" si="292"/>
        <v>347770</v>
      </c>
      <c r="AW70" s="425">
        <f t="shared" si="292"/>
        <v>0.23948034204984758</v>
      </c>
      <c r="AX70" s="425">
        <f t="shared" si="292"/>
        <v>1.8919322178407758</v>
      </c>
      <c r="AY70" s="425">
        <f t="shared" si="292"/>
        <v>381206</v>
      </c>
      <c r="AZ70" s="425">
        <f t="shared" si="292"/>
        <v>0.24030459956692901</v>
      </c>
      <c r="BA70" s="425">
        <f t="shared" si="292"/>
        <v>1.1811807193405246</v>
      </c>
      <c r="BB70" s="425">
        <f t="shared" si="292"/>
        <v>385015</v>
      </c>
      <c r="BC70" s="425">
        <f t="shared" si="292"/>
        <v>0.23623595677970782</v>
      </c>
      <c r="BD70" s="425" t="e">
        <f t="shared" si="292"/>
        <v>#VALUE!</v>
      </c>
      <c r="BE70" s="425">
        <f t="shared" si="292"/>
        <v>417688</v>
      </c>
      <c r="BF70" s="425" t="e">
        <f t="shared" si="292"/>
        <v>#VALUE!</v>
      </c>
      <c r="BG70" s="425" t="e">
        <f t="shared" si="292"/>
        <v>#VALUE!</v>
      </c>
      <c r="BH70" s="425" t="e">
        <f t="shared" si="292"/>
        <v>#VALUE!</v>
      </c>
      <c r="BI70" s="425" t="e">
        <f t="shared" si="292"/>
        <v>#VALUE!</v>
      </c>
      <c r="BJ70" s="425" t="e">
        <f t="shared" si="292"/>
        <v>#VALUE!</v>
      </c>
      <c r="BK70" s="425" t="e">
        <f t="shared" si="292"/>
        <v>#VALUE!</v>
      </c>
      <c r="BL70" s="425" t="e">
        <f t="shared" si="292"/>
        <v>#VALUE!</v>
      </c>
      <c r="BM70" s="425" t="e">
        <f t="shared" si="292"/>
        <v>#VALUE!</v>
      </c>
      <c r="BN70" s="425" t="e">
        <f t="shared" si="292"/>
        <v>#VALUE!</v>
      </c>
      <c r="BO70" s="425" t="e">
        <f t="shared" si="292"/>
        <v>#VALUE!</v>
      </c>
      <c r="BP70" s="425" t="e">
        <f t="shared" si="292"/>
        <v>#VALUE!</v>
      </c>
      <c r="BQ70" s="425">
        <f t="shared" si="292"/>
        <v>656502</v>
      </c>
      <c r="BR70" s="425" t="e">
        <f t="shared" si="292"/>
        <v>#VALUE!</v>
      </c>
      <c r="BS70" s="425" t="e">
        <f t="shared" si="292"/>
        <v>#VALUE!</v>
      </c>
      <c r="BT70" s="425" t="e">
        <f t="shared" si="292"/>
        <v>#VALUE!</v>
      </c>
      <c r="BU70" s="425" t="e">
        <f t="shared" si="292"/>
        <v>#VALUE!</v>
      </c>
      <c r="BV70" s="425" t="e">
        <f t="shared" si="292"/>
        <v>#VALUE!</v>
      </c>
      <c r="BW70" s="425" t="e">
        <f t="shared" ref="BW70:EH70" si="293">BW30+BW31+BW32+BW33+BW47+BW48+BW49</f>
        <v>#VALUE!</v>
      </c>
      <c r="BX70" s="425" t="e">
        <f t="shared" si="293"/>
        <v>#VALUE!</v>
      </c>
      <c r="BY70" s="425" t="e">
        <f t="shared" si="293"/>
        <v>#VALUE!</v>
      </c>
      <c r="BZ70" s="425">
        <f t="shared" si="293"/>
        <v>913927.93116546655</v>
      </c>
      <c r="CA70" s="425">
        <f t="shared" si="293"/>
        <v>0.34338416038787684</v>
      </c>
      <c r="CB70" s="425" t="e">
        <f t="shared" si="293"/>
        <v>#VALUE!</v>
      </c>
      <c r="CC70" s="425">
        <f t="shared" si="293"/>
        <v>849123.35082956159</v>
      </c>
      <c r="CD70" s="425">
        <f t="shared" si="293"/>
        <v>0.28460607085814588</v>
      </c>
      <c r="CE70" s="425" t="e">
        <f t="shared" si="293"/>
        <v>#VALUE!</v>
      </c>
      <c r="CF70" s="425">
        <f t="shared" si="293"/>
        <v>935161.99284527195</v>
      </c>
      <c r="CG70" s="425">
        <f t="shared" si="293"/>
        <v>0.3270360914819484</v>
      </c>
      <c r="CH70" s="425" t="e">
        <f t="shared" si="293"/>
        <v>#VALUE!</v>
      </c>
      <c r="CI70" s="425">
        <f t="shared" si="293"/>
        <v>985214.0413743594</v>
      </c>
      <c r="CJ70" s="425">
        <f t="shared" si="293"/>
        <v>0.33859305845127141</v>
      </c>
      <c r="CK70" s="425" t="e">
        <f t="shared" si="293"/>
        <v>#VALUE!</v>
      </c>
      <c r="CL70" s="425">
        <f t="shared" si="293"/>
        <v>1334308</v>
      </c>
      <c r="CM70" s="425">
        <f t="shared" si="293"/>
        <v>0.40163687945397214</v>
      </c>
      <c r="CN70" s="425" t="e">
        <f t="shared" si="293"/>
        <v>#VALUE!</v>
      </c>
      <c r="CO70" s="425">
        <f t="shared" si="293"/>
        <v>1315407</v>
      </c>
      <c r="CP70" s="425">
        <f t="shared" si="293"/>
        <v>0.34891173222055644</v>
      </c>
      <c r="CQ70" s="425">
        <f t="shared" si="293"/>
        <v>16.69641204187867</v>
      </c>
      <c r="CR70" s="425">
        <f t="shared" si="293"/>
        <v>1327404</v>
      </c>
      <c r="CS70" s="425">
        <f t="shared" si="293"/>
        <v>0.38083308492517776</v>
      </c>
      <c r="CT70" s="425">
        <f t="shared" si="293"/>
        <v>18.072752460955858</v>
      </c>
      <c r="CU70" s="425">
        <f t="shared" si="293"/>
        <v>1438820</v>
      </c>
      <c r="CV70" s="425">
        <f t="shared" si="293"/>
        <v>0.40955419615005051</v>
      </c>
      <c r="CW70" s="425">
        <f t="shared" si="293"/>
        <v>7.5040383882868547</v>
      </c>
      <c r="CX70" s="425">
        <f t="shared" si="293"/>
        <v>1873404</v>
      </c>
      <c r="CY70" s="425">
        <f t="shared" si="293"/>
        <v>0.4665505771239235</v>
      </c>
      <c r="CZ70" s="425">
        <f t="shared" si="293"/>
        <v>3.1956903516320687</v>
      </c>
      <c r="DA70" s="425">
        <f t="shared" si="293"/>
        <v>1782445</v>
      </c>
      <c r="DB70" s="425">
        <f t="shared" si="293"/>
        <v>0.39473713349768486</v>
      </c>
      <c r="DC70" s="425" t="e">
        <f t="shared" si="293"/>
        <v>#VALUE!</v>
      </c>
      <c r="DD70" s="425">
        <f t="shared" si="293"/>
        <v>1810407</v>
      </c>
      <c r="DE70" s="425" t="e">
        <f t="shared" si="293"/>
        <v>#VALUE!</v>
      </c>
      <c r="DF70" s="425" t="e">
        <f t="shared" si="293"/>
        <v>#VALUE!</v>
      </c>
      <c r="DG70" s="425">
        <f t="shared" si="293"/>
        <v>1903360</v>
      </c>
      <c r="DH70" s="425">
        <f t="shared" si="293"/>
        <v>0.43209100208445039</v>
      </c>
      <c r="DI70" s="425" t="e">
        <f t="shared" si="293"/>
        <v>#VALUE!</v>
      </c>
      <c r="DJ70" s="425">
        <f t="shared" si="293"/>
        <v>1828487</v>
      </c>
      <c r="DK70" s="425">
        <f t="shared" si="293"/>
        <v>0.4055061855379743</v>
      </c>
      <c r="DL70" s="425" t="e">
        <f t="shared" si="293"/>
        <v>#VALUE!</v>
      </c>
      <c r="DM70" s="425">
        <f t="shared" si="293"/>
        <v>1951528</v>
      </c>
      <c r="DN70" s="425">
        <f t="shared" si="293"/>
        <v>0.36690555469686453</v>
      </c>
      <c r="DO70" s="425" t="e">
        <f t="shared" si="293"/>
        <v>#VALUE!</v>
      </c>
      <c r="DP70" s="425">
        <f t="shared" si="293"/>
        <v>1998859</v>
      </c>
      <c r="DQ70" s="425">
        <f t="shared" si="293"/>
        <v>0.39379284326077169</v>
      </c>
      <c r="DR70" s="425" t="e">
        <f t="shared" si="293"/>
        <v>#VALUE!</v>
      </c>
      <c r="DS70" s="425">
        <f t="shared" si="293"/>
        <v>2056071</v>
      </c>
      <c r="DT70" s="425">
        <f t="shared" si="293"/>
        <v>0.39300148918719358</v>
      </c>
      <c r="DU70" s="425" t="e">
        <f t="shared" si="293"/>
        <v>#VALUE!</v>
      </c>
      <c r="DV70" s="425">
        <f t="shared" si="293"/>
        <v>1926540</v>
      </c>
      <c r="DW70" s="425">
        <f t="shared" si="293"/>
        <v>0.36399637617153296</v>
      </c>
      <c r="DX70" s="425">
        <f t="shared" si="293"/>
        <v>0.23755147982199676</v>
      </c>
      <c r="DY70" s="425">
        <f t="shared" si="293"/>
        <v>1903012</v>
      </c>
      <c r="DZ70" s="425">
        <f t="shared" si="293"/>
        <v>0.32454010841924724</v>
      </c>
      <c r="EA70" s="425">
        <f t="shared" si="293"/>
        <v>0.30547970831673465</v>
      </c>
      <c r="EB70" s="425">
        <f t="shared" si="293"/>
        <v>2013058</v>
      </c>
      <c r="EC70" s="425">
        <f t="shared" si="293"/>
        <v>0.3613300727808727</v>
      </c>
      <c r="ED70" s="425">
        <f t="shared" si="293"/>
        <v>0.3842246250878264</v>
      </c>
      <c r="EE70" s="425">
        <f t="shared" si="293"/>
        <v>2081033</v>
      </c>
      <c r="EF70" s="425">
        <f t="shared" si="293"/>
        <v>0.35801985301290173</v>
      </c>
      <c r="EG70" s="425">
        <f t="shared" si="293"/>
        <v>0.67209822473817771</v>
      </c>
      <c r="EH70" s="425">
        <f t="shared" si="293"/>
        <v>1890140</v>
      </c>
      <c r="EI70" s="425">
        <f t="shared" ref="EI70:EK70" si="294">EI30+EI31+EI32+EI33+EI47+EI48+EI49</f>
        <v>0.33310352654726588</v>
      </c>
      <c r="EJ70" s="425" t="e">
        <f t="shared" si="294"/>
        <v>#DIV/0!</v>
      </c>
      <c r="EK70" s="425">
        <f t="shared" si="294"/>
        <v>1875920</v>
      </c>
    </row>
    <row r="71" spans="3:144">
      <c r="J71" s="431">
        <f>J70/J28</f>
        <v>9.4480944153571125E-2</v>
      </c>
      <c r="K71" s="431">
        <f t="shared" ref="K71:BV71" si="295">K70/K28</f>
        <v>9.4480944153571125E-2</v>
      </c>
      <c r="L71" s="431">
        <f t="shared" si="295"/>
        <v>0.14821951370092248</v>
      </c>
      <c r="M71" s="431">
        <f t="shared" si="295"/>
        <v>0.14821951370092248</v>
      </c>
      <c r="N71" s="431">
        <f t="shared" si="295"/>
        <v>0.75477149277061917</v>
      </c>
      <c r="O71" s="431">
        <f t="shared" si="295"/>
        <v>0.18732635905029379</v>
      </c>
      <c r="P71" s="431">
        <f t="shared" si="295"/>
        <v>0.18732635905029379</v>
      </c>
      <c r="Q71" s="431">
        <f t="shared" si="295"/>
        <v>1.4951678779807243</v>
      </c>
      <c r="R71" s="431">
        <f t="shared" si="295"/>
        <v>0.22016014126311331</v>
      </c>
      <c r="S71" s="431">
        <f t="shared" si="295"/>
        <v>0.22016014126311331</v>
      </c>
      <c r="T71" s="431">
        <f t="shared" si="295"/>
        <v>60.560868157014909</v>
      </c>
      <c r="U71" s="431">
        <f t="shared" si="295"/>
        <v>0.22374733718433626</v>
      </c>
      <c r="V71" s="431">
        <f t="shared" si="295"/>
        <v>0.22374733718433629</v>
      </c>
      <c r="W71" s="431">
        <f t="shared" si="295"/>
        <v>5.6554407198932388</v>
      </c>
      <c r="X71" s="431">
        <f t="shared" si="295"/>
        <v>0.24478163545970921</v>
      </c>
      <c r="Y71" s="431" t="e">
        <f t="shared" si="295"/>
        <v>#VALUE!</v>
      </c>
      <c r="Z71" s="431" t="e">
        <f t="shared" si="295"/>
        <v>#VALUE!</v>
      </c>
      <c r="AA71" s="431">
        <f t="shared" si="295"/>
        <v>0.25220417264257516</v>
      </c>
      <c r="AB71" s="431" t="e">
        <f t="shared" si="295"/>
        <v>#VALUE!</v>
      </c>
      <c r="AC71" s="431" t="e">
        <f t="shared" si="295"/>
        <v>#VALUE!</v>
      </c>
      <c r="AD71" s="431">
        <f t="shared" si="295"/>
        <v>0.23578865421915282</v>
      </c>
      <c r="AE71" s="431" t="e">
        <f t="shared" si="295"/>
        <v>#VALUE!</v>
      </c>
      <c r="AF71" s="431" t="e">
        <f t="shared" si="295"/>
        <v>#VALUE!</v>
      </c>
      <c r="AG71" s="431">
        <f t="shared" si="295"/>
        <v>0.21668523635314571</v>
      </c>
      <c r="AH71" s="431" t="e">
        <f t="shared" si="295"/>
        <v>#VALUE!</v>
      </c>
      <c r="AI71" s="431" t="e">
        <f t="shared" si="295"/>
        <v>#VALUE!</v>
      </c>
      <c r="AJ71" s="431" t="e">
        <f t="shared" si="295"/>
        <v>#VALUE!</v>
      </c>
      <c r="AK71" s="431" t="e">
        <f t="shared" si="295"/>
        <v>#VALUE!</v>
      </c>
      <c r="AL71" s="431" t="e">
        <f t="shared" si="295"/>
        <v>#VALUE!</v>
      </c>
      <c r="AM71" s="431" t="e">
        <f t="shared" si="295"/>
        <v>#VALUE!</v>
      </c>
      <c r="AN71" s="431" t="e">
        <f t="shared" si="295"/>
        <v>#VALUE!</v>
      </c>
      <c r="AO71" s="431" t="e">
        <f t="shared" si="295"/>
        <v>#VALUE!</v>
      </c>
      <c r="AP71" s="431" t="e">
        <f t="shared" si="295"/>
        <v>#VALUE!</v>
      </c>
      <c r="AQ71" s="431" t="e">
        <f t="shared" si="295"/>
        <v>#VALUE!</v>
      </c>
      <c r="AR71" s="431" t="e">
        <f t="shared" si="295"/>
        <v>#VALUE!</v>
      </c>
      <c r="AS71" s="431">
        <f t="shared" si="295"/>
        <v>0.25506116438292992</v>
      </c>
      <c r="AT71" s="431">
        <f t="shared" si="295"/>
        <v>0.25506116438292992</v>
      </c>
      <c r="AU71" s="431" t="e">
        <f t="shared" si="295"/>
        <v>#VALUE!</v>
      </c>
      <c r="AV71" s="431">
        <f t="shared" si="295"/>
        <v>0.23948034204984761</v>
      </c>
      <c r="AW71" s="431">
        <f t="shared" si="295"/>
        <v>0.23948034204984758</v>
      </c>
      <c r="AX71" s="431">
        <f t="shared" si="295"/>
        <v>-473.1505050647238</v>
      </c>
      <c r="AY71" s="431">
        <f t="shared" si="295"/>
        <v>0.24030459956692901</v>
      </c>
      <c r="AZ71" s="431">
        <f t="shared" si="295"/>
        <v>0.24030459956692901</v>
      </c>
      <c r="BA71" s="431">
        <f t="shared" si="295"/>
        <v>22.119366779599346</v>
      </c>
      <c r="BB71" s="431">
        <f t="shared" si="295"/>
        <v>0.23623595677970782</v>
      </c>
      <c r="BC71" s="431">
        <f t="shared" si="295"/>
        <v>0.23623595677970782</v>
      </c>
      <c r="BD71" s="431" t="e">
        <f t="shared" si="295"/>
        <v>#VALUE!</v>
      </c>
      <c r="BE71" s="431">
        <f t="shared" si="295"/>
        <v>0.21741029160466105</v>
      </c>
      <c r="BF71" s="431" t="e">
        <f t="shared" si="295"/>
        <v>#VALUE!</v>
      </c>
      <c r="BG71" s="431" t="e">
        <f t="shared" si="295"/>
        <v>#VALUE!</v>
      </c>
      <c r="BH71" s="431" t="e">
        <f t="shared" si="295"/>
        <v>#VALUE!</v>
      </c>
      <c r="BI71" s="431" t="e">
        <f t="shared" si="295"/>
        <v>#VALUE!</v>
      </c>
      <c r="BJ71" s="431" t="e">
        <f t="shared" si="295"/>
        <v>#VALUE!</v>
      </c>
      <c r="BK71" s="431" t="e">
        <f t="shared" si="295"/>
        <v>#VALUE!</v>
      </c>
      <c r="BL71" s="431" t="e">
        <f t="shared" si="295"/>
        <v>#VALUE!</v>
      </c>
      <c r="BM71" s="431" t="e">
        <f t="shared" si="295"/>
        <v>#VALUE!</v>
      </c>
      <c r="BN71" s="431" t="e">
        <f t="shared" si="295"/>
        <v>#VALUE!</v>
      </c>
      <c r="BO71" s="431" t="e">
        <f t="shared" si="295"/>
        <v>#VALUE!</v>
      </c>
      <c r="BP71" s="431" t="e">
        <f t="shared" si="295"/>
        <v>#VALUE!</v>
      </c>
      <c r="BQ71" s="431">
        <f t="shared" si="295"/>
        <v>0.26730374203740614</v>
      </c>
      <c r="BR71" s="431" t="e">
        <f t="shared" si="295"/>
        <v>#VALUE!</v>
      </c>
      <c r="BS71" s="431" t="e">
        <f t="shared" si="295"/>
        <v>#VALUE!</v>
      </c>
      <c r="BT71" s="431" t="e">
        <f t="shared" si="295"/>
        <v>#VALUE!</v>
      </c>
      <c r="BU71" s="431" t="e">
        <f t="shared" si="295"/>
        <v>#VALUE!</v>
      </c>
      <c r="BV71" s="431" t="e">
        <f t="shared" si="295"/>
        <v>#VALUE!</v>
      </c>
      <c r="BW71" s="431" t="e">
        <f t="shared" ref="BW71:EH71" si="296">BW70/BW28</f>
        <v>#VALUE!</v>
      </c>
      <c r="BX71" s="431" t="e">
        <f t="shared" si="296"/>
        <v>#VALUE!</v>
      </c>
      <c r="BY71" s="431" t="e">
        <f t="shared" si="296"/>
        <v>#VALUE!</v>
      </c>
      <c r="BZ71" s="431">
        <f t="shared" si="296"/>
        <v>0.34338416926873533</v>
      </c>
      <c r="CA71" s="431">
        <f t="shared" si="296"/>
        <v>0.34338416926873533</v>
      </c>
      <c r="CB71" s="431" t="e">
        <f t="shared" si="296"/>
        <v>#VALUE!</v>
      </c>
      <c r="CC71" s="431">
        <f t="shared" si="296"/>
        <v>0.28460603739138624</v>
      </c>
      <c r="CD71" s="431">
        <f t="shared" si="296"/>
        <v>0.28460603739138624</v>
      </c>
      <c r="CE71" s="431" t="e">
        <f t="shared" si="296"/>
        <v>#VALUE!</v>
      </c>
      <c r="CF71" s="431">
        <f t="shared" si="296"/>
        <v>0.3270360923002204</v>
      </c>
      <c r="CG71" s="431">
        <f t="shared" si="296"/>
        <v>0.32703609230022035</v>
      </c>
      <c r="CH71" s="431" t="e">
        <f t="shared" si="296"/>
        <v>#VALUE!</v>
      </c>
      <c r="CI71" s="431">
        <f t="shared" si="296"/>
        <v>0.33859305363670938</v>
      </c>
      <c r="CJ71" s="431">
        <f t="shared" si="296"/>
        <v>0.33859305363670944</v>
      </c>
      <c r="CK71" s="431" t="e">
        <f t="shared" si="296"/>
        <v>#VALUE!</v>
      </c>
      <c r="CL71" s="431">
        <f t="shared" si="296"/>
        <v>0.40163684802107641</v>
      </c>
      <c r="CM71" s="431">
        <f t="shared" si="296"/>
        <v>0.40163684802107635</v>
      </c>
      <c r="CN71" s="431" t="e">
        <f t="shared" si="296"/>
        <v>#VALUE!</v>
      </c>
      <c r="CO71" s="431">
        <f t="shared" si="296"/>
        <v>0.34891173222055644</v>
      </c>
      <c r="CP71" s="431">
        <f t="shared" si="296"/>
        <v>0.34891173222055644</v>
      </c>
      <c r="CQ71" s="431">
        <f t="shared" si="296"/>
        <v>63.334164233621792</v>
      </c>
      <c r="CR71" s="431">
        <f t="shared" si="296"/>
        <v>0.38083308492517776</v>
      </c>
      <c r="CS71" s="431">
        <f t="shared" si="296"/>
        <v>0.38083308492517776</v>
      </c>
      <c r="CT71" s="431">
        <f t="shared" si="296"/>
        <v>82.551933566704307</v>
      </c>
      <c r="CU71" s="431">
        <f t="shared" si="296"/>
        <v>0.40955419615005051</v>
      </c>
      <c r="CV71" s="431">
        <f t="shared" si="296"/>
        <v>0.40955419615005051</v>
      </c>
      <c r="CW71" s="431">
        <f t="shared" si="296"/>
        <v>36.185665293043861</v>
      </c>
      <c r="CX71" s="431">
        <f t="shared" si="296"/>
        <v>0.46655057712392356</v>
      </c>
      <c r="CY71" s="431">
        <f t="shared" si="296"/>
        <v>0.4665505771239235</v>
      </c>
      <c r="CZ71" s="431">
        <f t="shared" si="296"/>
        <v>15.31406909542615</v>
      </c>
      <c r="DA71" s="431">
        <f t="shared" si="296"/>
        <v>0.39473713349768486</v>
      </c>
      <c r="DB71" s="431">
        <f t="shared" si="296"/>
        <v>0.39473713349768486</v>
      </c>
      <c r="DC71" s="431" t="e">
        <f t="shared" si="296"/>
        <v>#VALUE!</v>
      </c>
      <c r="DD71" s="431">
        <f t="shared" si="296"/>
        <v>0.42095743263463131</v>
      </c>
      <c r="DE71" s="431" t="e">
        <f t="shared" si="296"/>
        <v>#VALUE!</v>
      </c>
      <c r="DF71" s="431" t="e">
        <f t="shared" si="296"/>
        <v>#VALUE!</v>
      </c>
      <c r="DG71" s="431">
        <f t="shared" si="296"/>
        <v>0.43209101153258322</v>
      </c>
      <c r="DH71" s="431">
        <f t="shared" si="296"/>
        <v>0.43209101153258317</v>
      </c>
      <c r="DI71" s="431" t="e">
        <f t="shared" si="296"/>
        <v>#VALUE!</v>
      </c>
      <c r="DJ71" s="431">
        <f t="shared" si="296"/>
        <v>0.40550618553797424</v>
      </c>
      <c r="DK71" s="431">
        <f t="shared" si="296"/>
        <v>0.4055061855379743</v>
      </c>
      <c r="DL71" s="431" t="e">
        <f t="shared" si="296"/>
        <v>#VALUE!</v>
      </c>
      <c r="DM71" s="431">
        <f t="shared" si="296"/>
        <v>0.36690553883107807</v>
      </c>
      <c r="DN71" s="431">
        <f t="shared" si="296"/>
        <v>0.36690553883107802</v>
      </c>
      <c r="DO71" s="431" t="e">
        <f t="shared" si="296"/>
        <v>#VALUE!</v>
      </c>
      <c r="DP71" s="431">
        <f t="shared" si="296"/>
        <v>0.39379284326077169</v>
      </c>
      <c r="DQ71" s="431">
        <f t="shared" si="296"/>
        <v>0.39379284326077169</v>
      </c>
      <c r="DR71" s="431" t="e">
        <f t="shared" si="296"/>
        <v>#VALUE!</v>
      </c>
      <c r="DS71" s="431">
        <f t="shared" si="296"/>
        <v>0.39300148918719358</v>
      </c>
      <c r="DT71" s="431">
        <f t="shared" si="296"/>
        <v>0.39300148918719358</v>
      </c>
      <c r="DU71" s="431" t="e">
        <f t="shared" si="296"/>
        <v>#VALUE!</v>
      </c>
      <c r="DV71" s="431">
        <f t="shared" si="296"/>
        <v>0.36399637617153291</v>
      </c>
      <c r="DW71" s="431">
        <f t="shared" si="296"/>
        <v>0.36399637617153296</v>
      </c>
      <c r="DX71" s="431">
        <f t="shared" si="296"/>
        <v>1.3669694697854224</v>
      </c>
      <c r="DY71" s="431">
        <f t="shared" si="296"/>
        <v>0.32454010841924724</v>
      </c>
      <c r="DZ71" s="431">
        <f t="shared" si="296"/>
        <v>0.32454010841924724</v>
      </c>
      <c r="EA71" s="431">
        <f t="shared" si="296"/>
        <v>2.9822077012132944</v>
      </c>
      <c r="EB71" s="431">
        <f t="shared" si="296"/>
        <v>0.36133007278087265</v>
      </c>
      <c r="EC71" s="431">
        <f t="shared" si="296"/>
        <v>0.3613300727808727</v>
      </c>
      <c r="ED71" s="431">
        <f t="shared" si="296"/>
        <v>3.9373659483952563</v>
      </c>
      <c r="EE71" s="431">
        <f t="shared" si="296"/>
        <v>0.35801985301290173</v>
      </c>
      <c r="EF71" s="431">
        <f t="shared" si="296"/>
        <v>0.35801985301290173</v>
      </c>
      <c r="EG71" s="431">
        <f t="shared" si="296"/>
        <v>6.0530017242714766</v>
      </c>
      <c r="EH71" s="431">
        <f t="shared" si="296"/>
        <v>0.33310352654726583</v>
      </c>
      <c r="EI71" s="431">
        <f t="shared" ref="EI71:EK71" si="297">EI70/EI28</f>
        <v>0.33310352654726588</v>
      </c>
      <c r="EJ71" s="431" t="e">
        <f t="shared" si="297"/>
        <v>#DIV/0!</v>
      </c>
      <c r="EK71" s="431">
        <f t="shared" si="297"/>
        <v>0.28970788910077383</v>
      </c>
    </row>
    <row r="75" spans="3:144">
      <c r="C75" s="148" t="s">
        <v>1240</v>
      </c>
      <c r="U75" s="434">
        <f>U65/J65-1</f>
        <v>0.81148901012611563</v>
      </c>
      <c r="V75" s="434">
        <f t="shared" ref="V75:AF75" si="298">V65/K65-1</f>
        <v>0.35568572442150148</v>
      </c>
      <c r="W75" s="434">
        <f t="shared" si="298"/>
        <v>-0.99999749836647711</v>
      </c>
      <c r="X75" s="434">
        <f t="shared" si="298"/>
        <v>1544908.2420772228</v>
      </c>
      <c r="Y75" s="434">
        <f t="shared" si="298"/>
        <v>0.42479696928317212</v>
      </c>
      <c r="Z75" s="434">
        <f t="shared" si="298"/>
        <v>-0.99999782026245898</v>
      </c>
      <c r="AA75" s="434">
        <f t="shared" si="298"/>
        <v>1524112.0472503123</v>
      </c>
      <c r="AB75" s="434">
        <f t="shared" si="298"/>
        <v>-0.39351655151779086</v>
      </c>
      <c r="AC75" s="434">
        <f t="shared" si="298"/>
        <v>-0.99999897007781002</v>
      </c>
      <c r="AD75" s="434">
        <f t="shared" si="298"/>
        <v>1359588.8432017011</v>
      </c>
      <c r="AE75" s="434">
        <f t="shared" si="298"/>
        <v>-0.60089297619874771</v>
      </c>
      <c r="AF75" s="434">
        <f t="shared" si="298"/>
        <v>-0.99999976601406815</v>
      </c>
      <c r="AG75" s="434">
        <f>AG65/U65-1</f>
        <v>0.14383824981718663</v>
      </c>
      <c r="AH75" s="434">
        <f t="shared" ref="AH75:CS75" si="299">AH65/V65-1</f>
        <v>1.4236209213498663E-2</v>
      </c>
      <c r="AI75" s="434">
        <f t="shared" si="299"/>
        <v>-0.7749147287116751</v>
      </c>
      <c r="AJ75" s="434">
        <f t="shared" si="299"/>
        <v>0.16732586785705816</v>
      </c>
      <c r="AK75" s="434">
        <f t="shared" si="299"/>
        <v>1.4712895877800891E-2</v>
      </c>
      <c r="AL75" s="434">
        <f t="shared" si="299"/>
        <v>-0.70164679678591457</v>
      </c>
      <c r="AM75" s="434">
        <f t="shared" si="299"/>
        <v>0.17911830817927421</v>
      </c>
      <c r="AN75" s="434">
        <f t="shared" si="299"/>
        <v>3.3447953656871254E-2</v>
      </c>
      <c r="AO75" s="434">
        <f t="shared" si="299"/>
        <v>0.10895789722455795</v>
      </c>
      <c r="AP75" s="434">
        <f t="shared" si="299"/>
        <v>0.28273674490373102</v>
      </c>
      <c r="AQ75" s="434">
        <f t="shared" si="299"/>
        <v>0.21236606755751763</v>
      </c>
      <c r="AR75" s="434">
        <f t="shared" si="299"/>
        <v>4.7924754702440806</v>
      </c>
      <c r="AS75" s="434">
        <f t="shared" si="299"/>
        <v>0.20861206493155571</v>
      </c>
      <c r="AT75" s="434">
        <f t="shared" si="299"/>
        <v>0.19523625918391563</v>
      </c>
      <c r="AU75" s="434">
        <f t="shared" si="299"/>
        <v>2.2558182242633027</v>
      </c>
      <c r="AV75" s="434">
        <f t="shared" si="299"/>
        <v>8.4790932139448438E-2</v>
      </c>
      <c r="AW75" s="434">
        <f t="shared" si="299"/>
        <v>8.9145974216959578E-2</v>
      </c>
      <c r="AX75" s="434">
        <f t="shared" si="299"/>
        <v>0.44264410633251416</v>
      </c>
      <c r="AY75" s="434">
        <f t="shared" si="299"/>
        <v>6.039154048460138E-2</v>
      </c>
      <c r="AZ75" s="434">
        <f t="shared" si="299"/>
        <v>6.6368361099853335E-3</v>
      </c>
      <c r="BA75" s="434">
        <f t="shared" si="299"/>
        <v>-0.58700195268653421</v>
      </c>
      <c r="BB75" s="434">
        <f t="shared" si="299"/>
        <v>-7.1077869970005092E-2</v>
      </c>
      <c r="BC75" s="434">
        <f t="shared" si="299"/>
        <v>-0.18198494486555417</v>
      </c>
      <c r="BD75" s="434">
        <f t="shared" si="299"/>
        <v>-1.4484590605219314</v>
      </c>
      <c r="BE75" s="434">
        <f t="shared" si="299"/>
        <v>-4.0718393076727977E-2</v>
      </c>
      <c r="BF75" s="434">
        <f t="shared" si="299"/>
        <v>-0.18793729230906664</v>
      </c>
      <c r="BG75" s="434">
        <f t="shared" si="299"/>
        <v>-1.7124204091349551</v>
      </c>
      <c r="BH75" s="434">
        <f t="shared" si="299"/>
        <v>-2.4192503204067961E-4</v>
      </c>
      <c r="BI75" s="434">
        <f t="shared" si="299"/>
        <v>-0.20758389276962352</v>
      </c>
      <c r="BJ75" s="434">
        <f t="shared" si="299"/>
        <v>-1.8490485734022046</v>
      </c>
      <c r="BK75" s="434">
        <f t="shared" si="299"/>
        <v>7.3032314495074191E-2</v>
      </c>
      <c r="BL75" s="434">
        <f t="shared" si="299"/>
        <v>-9.0647131793871183E-2</v>
      </c>
      <c r="BM75" s="434">
        <f t="shared" si="299"/>
        <v>-1.0204051556251517</v>
      </c>
      <c r="BN75" s="434">
        <f t="shared" si="299"/>
        <v>0.1935087786983003</v>
      </c>
      <c r="BO75" s="434">
        <f t="shared" si="299"/>
        <v>2.0784772384578876E-2</v>
      </c>
      <c r="BP75" s="434">
        <f t="shared" si="299"/>
        <v>-1.9581026162441115</v>
      </c>
      <c r="BQ75" s="434">
        <f t="shared" si="299"/>
        <v>0.16606078521099743</v>
      </c>
      <c r="BR75" s="434">
        <f t="shared" si="299"/>
        <v>-8.7858794687730835E-2</v>
      </c>
      <c r="BS75" s="434">
        <f t="shared" si="299"/>
        <v>-1.6785956034157978</v>
      </c>
      <c r="BT75" s="434">
        <f t="shared" si="299"/>
        <v>0.17942361817296648</v>
      </c>
      <c r="BU75" s="434">
        <f t="shared" si="299"/>
        <v>-2.3138353052029825E-2</v>
      </c>
      <c r="BV75" s="434">
        <f t="shared" si="299"/>
        <v>-1.6004139206713104</v>
      </c>
      <c r="BW75" s="434">
        <f t="shared" si="299"/>
        <v>0.19295339877263684</v>
      </c>
      <c r="BX75" s="434">
        <f t="shared" si="299"/>
        <v>1.865761153122758E-3</v>
      </c>
      <c r="BY75" s="434">
        <f t="shared" si="299"/>
        <v>-49.122754346787602</v>
      </c>
      <c r="BZ75" s="434">
        <f t="shared" si="299"/>
        <v>0.16525865013119789</v>
      </c>
      <c r="CA75" s="434">
        <f t="shared" si="299"/>
        <v>-0.1657163604039682</v>
      </c>
      <c r="CB75" s="434">
        <f t="shared" si="299"/>
        <v>-0.48169216894075029</v>
      </c>
      <c r="CC75" s="434">
        <f t="shared" si="299"/>
        <v>0.19504136461801713</v>
      </c>
      <c r="CD75" s="434">
        <f t="shared" si="299"/>
        <v>-1.6244148785348078E-2</v>
      </c>
      <c r="CE75" s="434">
        <f t="shared" si="299"/>
        <v>-4.5354123523928092E-2</v>
      </c>
      <c r="CF75" s="434">
        <f t="shared" si="299"/>
        <v>0.23916837337221808</v>
      </c>
      <c r="CG75" s="434">
        <f t="shared" si="299"/>
        <v>-4.1394780218813043E-2</v>
      </c>
      <c r="CH75" s="434">
        <f t="shared" si="299"/>
        <v>0.85819886268131107</v>
      </c>
      <c r="CI75" s="434">
        <f t="shared" si="299"/>
        <v>0.22887940374277282</v>
      </c>
      <c r="CJ75" s="434">
        <f t="shared" si="299"/>
        <v>-5.8655323173363305E-2</v>
      </c>
      <c r="CK75" s="434">
        <f t="shared" si="299"/>
        <v>0.70632943387642499</v>
      </c>
      <c r="CL75" s="434">
        <f t="shared" si="299"/>
        <v>0.34515369566738152</v>
      </c>
      <c r="CM75" s="434">
        <f t="shared" si="299"/>
        <v>7.7658343084574533E-2</v>
      </c>
      <c r="CN75" s="434">
        <f t="shared" si="299"/>
        <v>1.7551742028437087</v>
      </c>
      <c r="CO75" s="434">
        <f t="shared" si="299"/>
        <v>0.30257174355789296</v>
      </c>
      <c r="CP75" s="434">
        <f t="shared" si="299"/>
        <v>3.082205415767425E-2</v>
      </c>
      <c r="CQ75" s="434">
        <f t="shared" si="299"/>
        <v>0.21466365438071655</v>
      </c>
      <c r="CR75" s="434">
        <f t="shared" si="299"/>
        <v>0.21906497402596115</v>
      </c>
      <c r="CS75" s="434">
        <f t="shared" si="299"/>
        <v>1.1413673801818902E-4</v>
      </c>
      <c r="CT75" s="434">
        <f t="shared" ref="CT75:EK75" si="300">CT65/CH65-1</f>
        <v>-0.44292007217027562</v>
      </c>
      <c r="CU75" s="434">
        <f t="shared" si="300"/>
        <v>0.19729559026718491</v>
      </c>
      <c r="CV75" s="434">
        <f t="shared" si="300"/>
        <v>-8.3490337631165756E-3</v>
      </c>
      <c r="CW75" s="434">
        <f t="shared" si="300"/>
        <v>-0.26586122483123464</v>
      </c>
      <c r="CX75" s="434">
        <f t="shared" si="300"/>
        <v>0.21723969424581391</v>
      </c>
      <c r="CY75" s="434">
        <f t="shared" si="300"/>
        <v>7.084472265538766E-3</v>
      </c>
      <c r="CZ75" s="434">
        <f t="shared" si="300"/>
        <v>-0.37070410718217206</v>
      </c>
      <c r="DA75" s="434">
        <f t="shared" si="300"/>
        <v>0.25901779247979007</v>
      </c>
      <c r="DB75" s="434">
        <f t="shared" si="300"/>
        <v>5.1158698336449593E-2</v>
      </c>
      <c r="DC75" s="434">
        <f t="shared" si="300"/>
        <v>-7.1258669305879985E-2</v>
      </c>
      <c r="DD75" s="434">
        <f t="shared" si="300"/>
        <v>0.27113574168617038</v>
      </c>
      <c r="DE75" s="434">
        <f t="shared" si="300"/>
        <v>-2.4558008045191371E-2</v>
      </c>
      <c r="DF75" s="434">
        <f t="shared" si="300"/>
        <v>0.98827971572327566</v>
      </c>
      <c r="DG75" s="434">
        <f t="shared" si="300"/>
        <v>0.2359431054204757</v>
      </c>
      <c r="DH75" s="434">
        <f t="shared" si="300"/>
        <v>-1.4292979577385845E-2</v>
      </c>
      <c r="DI75" s="434">
        <f t="shared" si="300"/>
        <v>0.19027926636658687</v>
      </c>
      <c r="DJ75" s="434">
        <f t="shared" si="300"/>
        <v>0.18615277295907284</v>
      </c>
      <c r="DK75" s="434">
        <f t="shared" si="300"/>
        <v>5.6279732894311874E-2</v>
      </c>
      <c r="DL75" s="434">
        <f t="shared" si="300"/>
        <v>-0.49426336573155061</v>
      </c>
      <c r="DM75" s="434">
        <f t="shared" si="300"/>
        <v>0.21845650847704268</v>
      </c>
      <c r="DN75" s="434">
        <f t="shared" si="300"/>
        <v>3.4421853325117935E-2</v>
      </c>
      <c r="DO75" s="434">
        <f t="shared" si="300"/>
        <v>-0.26373223515382493</v>
      </c>
      <c r="DP75" s="434">
        <f t="shared" si="300"/>
        <v>0.21371408582831153</v>
      </c>
      <c r="DQ75" s="434">
        <f t="shared" si="300"/>
        <v>8.6077921713807903E-2</v>
      </c>
      <c r="DR75" s="434">
        <f t="shared" si="300"/>
        <v>-0.28298252584470096</v>
      </c>
      <c r="DS75" s="434">
        <f t="shared" si="300"/>
        <v>0.22589028184509075</v>
      </c>
      <c r="DT75" s="434">
        <f t="shared" si="300"/>
        <v>3.2175167052753251E-2</v>
      </c>
      <c r="DU75" s="434">
        <f t="shared" si="300"/>
        <v>-0.25819686394658115</v>
      </c>
      <c r="DV75" s="434">
        <f t="shared" si="300"/>
        <v>0.19182435243778984</v>
      </c>
      <c r="DW75" s="434">
        <f t="shared" si="300"/>
        <v>1.5373157656717318E-2</v>
      </c>
      <c r="DX75" s="434">
        <f t="shared" si="300"/>
        <v>0.48183804079838999</v>
      </c>
      <c r="DY75" s="434">
        <f t="shared" si="300"/>
        <v>0.11717184934377078</v>
      </c>
      <c r="DZ75" s="434">
        <f t="shared" si="300"/>
        <v>1.3368344863638137E-2</v>
      </c>
      <c r="EA75" s="434">
        <f t="shared" si="300"/>
        <v>-0.38460148020959106</v>
      </c>
      <c r="EB75" s="434">
        <f t="shared" si="300"/>
        <v>3.2863940790828439E-2</v>
      </c>
      <c r="EC75" s="434">
        <f t="shared" si="300"/>
        <v>-5.8966081898534917E-2</v>
      </c>
      <c r="ED75" s="434">
        <f t="shared" si="300"/>
        <v>-0.91802538141193946</v>
      </c>
      <c r="EE75" s="434">
        <f t="shared" si="300"/>
        <v>4.0804812872727192E-2</v>
      </c>
      <c r="EF75" s="434">
        <f t="shared" si="300"/>
        <v>-6.3211941128635152E-2</v>
      </c>
      <c r="EG75" s="434">
        <f t="shared" si="300"/>
        <v>-1.0422039572041715</v>
      </c>
      <c r="EH75" s="434">
        <f t="shared" si="300"/>
        <v>1.5797544653673778E-2</v>
      </c>
      <c r="EI75" s="434">
        <f t="shared" si="300"/>
        <v>-5.251272299928722E-2</v>
      </c>
      <c r="EJ75" s="434">
        <f t="shared" si="300"/>
        <v>-0.99650234532756909</v>
      </c>
      <c r="EK75" s="434">
        <f t="shared" si="300"/>
        <v>5.6146030205804998E-2</v>
      </c>
    </row>
    <row r="77" spans="3:144">
      <c r="C77" s="148" t="s">
        <v>1251</v>
      </c>
      <c r="J77" s="455">
        <f>J7/J29</f>
        <v>1.5299183966612189</v>
      </c>
      <c r="K77" s="455">
        <f t="shared" ref="K77:BV77" si="301">K7/K29</f>
        <v>1.5299183966612189</v>
      </c>
      <c r="L77" s="455">
        <f t="shared" si="301"/>
        <v>1.7882110943048091</v>
      </c>
      <c r="M77" s="455">
        <f t="shared" si="301"/>
        <v>1.7882110943048091</v>
      </c>
      <c r="N77" s="455">
        <f t="shared" si="301"/>
        <v>1.4915246401372826</v>
      </c>
      <c r="O77" s="455">
        <f t="shared" si="301"/>
        <v>1.6120360677479761</v>
      </c>
      <c r="P77" s="455">
        <f t="shared" si="301"/>
        <v>1.6120360677479764</v>
      </c>
      <c r="Q77" s="455">
        <f t="shared" si="301"/>
        <v>0.92154855829590032</v>
      </c>
      <c r="R77" s="455">
        <f t="shared" si="301"/>
        <v>1.5266578341294486</v>
      </c>
      <c r="S77" s="455">
        <f t="shared" si="301"/>
        <v>1.5266578341294486</v>
      </c>
      <c r="T77" s="455">
        <f t="shared" si="301"/>
        <v>0.35932902919366022</v>
      </c>
      <c r="U77" s="455">
        <f t="shared" si="301"/>
        <v>1.2575434254516564</v>
      </c>
      <c r="V77" s="455">
        <f t="shared" si="301"/>
        <v>1.2575434254516562</v>
      </c>
      <c r="W77" s="455">
        <f t="shared" si="301"/>
        <v>0.52944716925339796</v>
      </c>
      <c r="X77" s="455">
        <f t="shared" si="301"/>
        <v>1.3992634965926047</v>
      </c>
      <c r="Y77" s="455">
        <f t="shared" si="301"/>
        <v>1.399263496592605</v>
      </c>
      <c r="Z77" s="455">
        <f t="shared" si="301"/>
        <v>0.49610990061585208</v>
      </c>
      <c r="AA77" s="455">
        <f t="shared" si="301"/>
        <v>1.4238485240065617</v>
      </c>
      <c r="AB77" s="455">
        <f t="shared" si="301"/>
        <v>1.4238485240065615</v>
      </c>
      <c r="AC77" s="455">
        <f t="shared" si="301"/>
        <v>0.58350313274775467</v>
      </c>
      <c r="AD77" s="455">
        <f t="shared" si="301"/>
        <v>1.454792466146178</v>
      </c>
      <c r="AE77" s="455">
        <f t="shared" si="301"/>
        <v>1.454792466146178</v>
      </c>
      <c r="AF77" s="455">
        <f t="shared" si="301"/>
        <v>0.78145486483366833</v>
      </c>
      <c r="AG77" s="455">
        <f t="shared" si="301"/>
        <v>1.210101773729968</v>
      </c>
      <c r="AH77" s="455">
        <f t="shared" si="301"/>
        <v>1.210101773729968</v>
      </c>
      <c r="AI77" s="455">
        <f t="shared" si="301"/>
        <v>0.71102150398751818</v>
      </c>
      <c r="AJ77" s="455">
        <f t="shared" si="301"/>
        <v>1.2996720689840127</v>
      </c>
      <c r="AK77" s="455">
        <f t="shared" si="301"/>
        <v>1.2996720689840127</v>
      </c>
      <c r="AL77" s="455">
        <f t="shared" si="301"/>
        <v>0.60815932299356401</v>
      </c>
      <c r="AM77" s="455">
        <f t="shared" si="301"/>
        <v>1.3862453017301011</v>
      </c>
      <c r="AN77" s="455">
        <f t="shared" si="301"/>
        <v>1.3862453017301011</v>
      </c>
      <c r="AO77" s="455">
        <f t="shared" si="301"/>
        <v>0.80932951712153411</v>
      </c>
      <c r="AP77" s="455">
        <f t="shared" si="301"/>
        <v>1.4818450510412475</v>
      </c>
      <c r="AQ77" s="455">
        <f t="shared" si="301"/>
        <v>1.4818450510412475</v>
      </c>
      <c r="AR77" s="455">
        <f t="shared" si="301"/>
        <v>0.25885779471601872</v>
      </c>
      <c r="AS77" s="455">
        <f t="shared" si="301"/>
        <v>1.356725707227572</v>
      </c>
      <c r="AT77" s="455">
        <f t="shared" si="301"/>
        <v>1.3567257072275718</v>
      </c>
      <c r="AU77" s="455">
        <f t="shared" si="301"/>
        <v>0.31545431910947508</v>
      </c>
      <c r="AV77" s="455">
        <f t="shared" si="301"/>
        <v>1.4999299878286534</v>
      </c>
      <c r="AW77" s="455">
        <f t="shared" si="301"/>
        <v>1.4999299878286532</v>
      </c>
      <c r="AX77" s="455">
        <f t="shared" si="301"/>
        <v>0.34036327706312053</v>
      </c>
      <c r="AY77" s="455">
        <f t="shared" si="301"/>
        <v>1.5230782608455611</v>
      </c>
      <c r="AZ77" s="455">
        <f t="shared" si="301"/>
        <v>1.5230782608455611</v>
      </c>
      <c r="BA77" s="455">
        <f t="shared" si="301"/>
        <v>-0.4621743174017649</v>
      </c>
      <c r="BB77" s="455">
        <f t="shared" si="301"/>
        <v>1.5669706409020516</v>
      </c>
      <c r="BC77" s="455">
        <f t="shared" si="301"/>
        <v>1.5669706409020514</v>
      </c>
      <c r="BD77" s="455">
        <f t="shared" si="301"/>
        <v>1.5868393789942716</v>
      </c>
      <c r="BE77" s="455">
        <f t="shared" si="301"/>
        <v>1.4674356387427132</v>
      </c>
      <c r="BF77" s="455">
        <f t="shared" si="301"/>
        <v>1.4674356387427134</v>
      </c>
      <c r="BG77" s="455">
        <f t="shared" si="301"/>
        <v>1.5695824378212972</v>
      </c>
      <c r="BH77" s="455">
        <f t="shared" si="301"/>
        <v>1.6026634074542594</v>
      </c>
      <c r="BI77" s="455">
        <f t="shared" si="301"/>
        <v>1.6026634074542594</v>
      </c>
      <c r="BJ77" s="455">
        <f t="shared" si="301"/>
        <v>1.3012768135680333</v>
      </c>
      <c r="BK77" s="455">
        <f t="shared" si="301"/>
        <v>1.5984449443306759</v>
      </c>
      <c r="BL77" s="455">
        <f t="shared" si="301"/>
        <v>1.5984449443306759</v>
      </c>
      <c r="BM77" s="455">
        <f t="shared" si="301"/>
        <v>1.3086170163544228</v>
      </c>
      <c r="BN77" s="455">
        <f t="shared" si="301"/>
        <v>1.6935715879015873</v>
      </c>
      <c r="BO77" s="455">
        <f t="shared" si="301"/>
        <v>1.6935715879015873</v>
      </c>
      <c r="BP77" s="455">
        <f t="shared" si="301"/>
        <v>1.7137086529827623</v>
      </c>
      <c r="BQ77" s="455">
        <f t="shared" si="301"/>
        <v>1.9158847147277702</v>
      </c>
      <c r="BR77" s="455">
        <f t="shared" si="301"/>
        <v>1.9158847147277704</v>
      </c>
      <c r="BS77" s="455">
        <f t="shared" si="301"/>
        <v>71.442682424055064</v>
      </c>
      <c r="BT77" s="455">
        <f t="shared" si="301"/>
        <v>2.3183920554066511</v>
      </c>
      <c r="BU77" s="455">
        <f t="shared" si="301"/>
        <v>2.3183920554066511</v>
      </c>
      <c r="BV77" s="455">
        <f t="shared" si="301"/>
        <v>-1.3862712128145307</v>
      </c>
      <c r="BW77" s="455">
        <f t="shared" ref="BW77:EH77" si="302">BW7/BW29</f>
        <v>1.9094160818833488</v>
      </c>
      <c r="BX77" s="455">
        <f t="shared" si="302"/>
        <v>1.9094160818833485</v>
      </c>
      <c r="BY77" s="455">
        <f t="shared" si="302"/>
        <v>-0.36352506965476833</v>
      </c>
      <c r="BZ77" s="455">
        <f t="shared" si="302"/>
        <v>2.2701904430039468</v>
      </c>
      <c r="CA77" s="455">
        <f t="shared" si="302"/>
        <v>2.2701904430039468</v>
      </c>
      <c r="CB77" s="455">
        <f t="shared" si="302"/>
        <v>-13.047891074651872</v>
      </c>
      <c r="CC77" s="455">
        <f t="shared" si="302"/>
        <v>1.9195610132156684</v>
      </c>
      <c r="CD77" s="455">
        <f t="shared" si="302"/>
        <v>1.9195610132156684</v>
      </c>
      <c r="CE77" s="455">
        <f t="shared" si="302"/>
        <v>1.0245593844866925</v>
      </c>
      <c r="CF77" s="455">
        <f t="shared" si="302"/>
        <v>2.036293102028091</v>
      </c>
      <c r="CG77" s="455">
        <f t="shared" si="302"/>
        <v>2.0362930969331137</v>
      </c>
      <c r="CH77" s="455">
        <f t="shared" si="302"/>
        <v>0.47388680452648396</v>
      </c>
      <c r="CI77" s="455">
        <f t="shared" si="302"/>
        <v>1.817706665776279</v>
      </c>
      <c r="CJ77" s="455">
        <f t="shared" si="302"/>
        <v>1.8177066657762793</v>
      </c>
      <c r="CK77" s="455">
        <f t="shared" si="302"/>
        <v>0.81804258141067432</v>
      </c>
      <c r="CL77" s="455">
        <f t="shared" si="302"/>
        <v>2.042576485444922</v>
      </c>
      <c r="CM77" s="455">
        <f t="shared" si="302"/>
        <v>2.0425764854449215</v>
      </c>
      <c r="CN77" s="455">
        <f t="shared" si="302"/>
        <v>0.58948043584418397</v>
      </c>
      <c r="CO77" s="455">
        <f t="shared" si="302"/>
        <v>1.4472945933601205</v>
      </c>
      <c r="CP77" s="455">
        <f t="shared" si="302"/>
        <v>1.4472945933601202</v>
      </c>
      <c r="CQ77" s="455">
        <f t="shared" si="302"/>
        <v>0.36152097638565089</v>
      </c>
      <c r="CR77" s="455">
        <f t="shared" si="302"/>
        <v>1.5159583795907421</v>
      </c>
      <c r="CS77" s="455">
        <f t="shared" si="302"/>
        <v>1.5159583795907421</v>
      </c>
      <c r="CT77" s="455">
        <f t="shared" si="302"/>
        <v>0.31142838669258555</v>
      </c>
      <c r="CU77" s="455">
        <f t="shared" si="302"/>
        <v>1.4463545396481312</v>
      </c>
      <c r="CV77" s="455">
        <f t="shared" si="302"/>
        <v>1.4463545396481312</v>
      </c>
      <c r="CW77" s="455">
        <f t="shared" si="302"/>
        <v>0.39577313385239538</v>
      </c>
      <c r="CX77" s="455">
        <f t="shared" si="302"/>
        <v>1.664834492336043</v>
      </c>
      <c r="CY77" s="455">
        <f t="shared" si="302"/>
        <v>1.664834492336043</v>
      </c>
      <c r="CZ77" s="455">
        <f t="shared" si="302"/>
        <v>0.43743916947188172</v>
      </c>
      <c r="DA77" s="455">
        <f t="shared" si="302"/>
        <v>1.552974791846585</v>
      </c>
      <c r="DB77" s="455">
        <f t="shared" si="302"/>
        <v>1.552974791846585</v>
      </c>
      <c r="DC77" s="455">
        <f t="shared" si="302"/>
        <v>1.6804803618904403</v>
      </c>
      <c r="DD77" s="455">
        <f t="shared" si="302"/>
        <v>1.6310552105647063</v>
      </c>
      <c r="DE77" s="455">
        <f t="shared" si="302"/>
        <v>1.3219014383309209</v>
      </c>
      <c r="DF77" s="455">
        <f t="shared" si="302"/>
        <v>1.5707743520527551</v>
      </c>
      <c r="DG77" s="455">
        <f t="shared" si="302"/>
        <v>2.1133901461703672</v>
      </c>
      <c r="DH77" s="455">
        <f t="shared" si="302"/>
        <v>2.1133901461703672</v>
      </c>
      <c r="DI77" s="455">
        <f t="shared" si="302"/>
        <v>-1.5732874840893618</v>
      </c>
      <c r="DJ77" s="455">
        <f t="shared" si="302"/>
        <v>1.9289904083607934</v>
      </c>
      <c r="DK77" s="455">
        <f t="shared" si="302"/>
        <v>1.9289904083607934</v>
      </c>
      <c r="DL77" s="455">
        <f t="shared" si="302"/>
        <v>-0.64555781298079562</v>
      </c>
      <c r="DM77" s="455">
        <f t="shared" si="302"/>
        <v>1.7184245635487387</v>
      </c>
      <c r="DN77" s="455">
        <f t="shared" si="302"/>
        <v>1.7184245635487387</v>
      </c>
      <c r="DO77" s="455">
        <f t="shared" si="302"/>
        <v>3.1227819401073509</v>
      </c>
      <c r="DP77" s="455">
        <f t="shared" si="302"/>
        <v>1.9408383009195369</v>
      </c>
      <c r="DQ77" s="455">
        <f t="shared" si="302"/>
        <v>1.9408383009195369</v>
      </c>
      <c r="DR77" s="455">
        <f t="shared" si="302"/>
        <v>-91.949352531223823</v>
      </c>
      <c r="DS77" s="455">
        <f t="shared" si="302"/>
        <v>1.7804491724244611</v>
      </c>
      <c r="DT77" s="455">
        <f t="shared" si="302"/>
        <v>1.7804491724244611</v>
      </c>
      <c r="DU77" s="455">
        <f t="shared" si="302"/>
        <v>0.46416431112024004</v>
      </c>
      <c r="DV77" s="455">
        <f t="shared" si="302"/>
        <v>1.754357898269159</v>
      </c>
      <c r="DW77" s="455">
        <f t="shared" si="302"/>
        <v>1.754357898269159</v>
      </c>
      <c r="DX77" s="455">
        <f t="shared" si="302"/>
        <v>0.6012727653860036</v>
      </c>
      <c r="DY77" s="455">
        <f t="shared" si="302"/>
        <v>1.6045740487692135</v>
      </c>
      <c r="DZ77" s="455">
        <f t="shared" si="302"/>
        <v>1.6045740487692135</v>
      </c>
      <c r="EA77" s="455">
        <f t="shared" si="302"/>
        <v>0.45978405364659752</v>
      </c>
      <c r="EB77" s="455">
        <f t="shared" si="302"/>
        <v>1.6309062249491275</v>
      </c>
      <c r="EC77" s="455">
        <f t="shared" si="302"/>
        <v>1.6309062249491273</v>
      </c>
      <c r="ED77" s="455">
        <f t="shared" si="302"/>
        <v>0.1475150451047032</v>
      </c>
      <c r="EE77" s="455">
        <f t="shared" si="302"/>
        <v>1.4915842717289709</v>
      </c>
      <c r="EF77" s="455">
        <f t="shared" si="302"/>
        <v>1.4915842717289709</v>
      </c>
      <c r="EG77" s="455">
        <f t="shared" si="302"/>
        <v>0.22503586419012866</v>
      </c>
      <c r="EH77" s="455">
        <f t="shared" si="302"/>
        <v>1.4080887812088667</v>
      </c>
      <c r="EI77" s="455">
        <f t="shared" ref="EI77:EK77" si="303">EI7/EI29</f>
        <v>1.4080887812088667</v>
      </c>
      <c r="EJ77" s="455">
        <f t="shared" si="303"/>
        <v>6.0134586716725592E-2</v>
      </c>
      <c r="EK77" s="455">
        <f t="shared" si="303"/>
        <v>1.4002144117164212</v>
      </c>
      <c r="EL77" s="455"/>
      <c r="EM77" s="455"/>
      <c r="EN77" s="455">
        <f t="shared" ref="EM77:EN77" si="304">EN7/EN29</f>
        <v>1.6620323126164267</v>
      </c>
    </row>
    <row r="78" spans="3:144">
      <c r="J78" s="425"/>
      <c r="K78" s="425"/>
      <c r="L78" s="425"/>
      <c r="M78" s="425"/>
      <c r="N78" s="425"/>
      <c r="O78" s="425"/>
      <c r="P78" s="425"/>
      <c r="Q78" s="425"/>
      <c r="R78" s="425"/>
      <c r="S78" s="425"/>
      <c r="T78" s="425"/>
      <c r="U78" s="425"/>
      <c r="V78" s="425"/>
      <c r="W78" s="425"/>
      <c r="X78" s="425"/>
      <c r="Y78" s="425"/>
      <c r="Z78" s="425"/>
      <c r="AA78" s="425"/>
      <c r="AB78" s="425"/>
      <c r="AC78" s="425"/>
      <c r="AD78" s="425"/>
      <c r="AE78" s="425"/>
      <c r="AF78" s="425"/>
      <c r="AG78" s="425"/>
      <c r="AH78" s="425"/>
      <c r="AI78" s="425"/>
      <c r="AJ78" s="425"/>
      <c r="AK78" s="425"/>
      <c r="AL78" s="425"/>
      <c r="AM78" s="425"/>
      <c r="AN78" s="425"/>
      <c r="AO78" s="425"/>
      <c r="AP78" s="425"/>
      <c r="AQ78" s="425"/>
      <c r="AR78" s="425"/>
      <c r="AS78" s="425"/>
      <c r="AT78" s="425"/>
      <c r="AU78" s="425"/>
      <c r="AV78" s="425"/>
      <c r="AW78" s="425"/>
      <c r="AX78" s="425"/>
      <c r="AY78" s="425"/>
      <c r="AZ78" s="425"/>
      <c r="BA78" s="425"/>
      <c r="BB78" s="425"/>
      <c r="BC78" s="425"/>
      <c r="BD78" s="425"/>
      <c r="BE78" s="425"/>
      <c r="BF78" s="425"/>
      <c r="BG78" s="425"/>
      <c r="BH78" s="425"/>
      <c r="BI78" s="425"/>
      <c r="BJ78" s="425"/>
      <c r="BK78" s="425"/>
      <c r="BL78" s="425"/>
      <c r="BM78" s="425"/>
      <c r="BN78" s="425"/>
      <c r="BO78" s="425"/>
      <c r="BP78" s="425"/>
      <c r="BQ78" s="425"/>
      <c r="BR78" s="425"/>
      <c r="BS78" s="425"/>
      <c r="BT78" s="425"/>
      <c r="BU78" s="425"/>
      <c r="BV78" s="425"/>
      <c r="BW78" s="425"/>
      <c r="BX78" s="425"/>
      <c r="BY78" s="425"/>
      <c r="BZ78" s="425"/>
      <c r="CA78" s="425"/>
      <c r="CB78" s="425"/>
      <c r="CC78" s="425"/>
      <c r="CD78" s="425"/>
      <c r="CE78" s="425"/>
      <c r="CF78" s="425"/>
      <c r="CG78" s="425"/>
      <c r="CH78" s="425"/>
      <c r="CI78" s="425"/>
      <c r="CJ78" s="425"/>
      <c r="CK78" s="425"/>
      <c r="CL78" s="425"/>
      <c r="CM78" s="425"/>
      <c r="CN78" s="425"/>
      <c r="CO78" s="425"/>
      <c r="CP78" s="425"/>
      <c r="CQ78" s="425"/>
      <c r="CR78" s="425"/>
      <c r="CS78" s="425"/>
      <c r="CT78" s="425"/>
      <c r="CU78" s="425"/>
      <c r="CV78" s="425"/>
      <c r="CW78" s="425"/>
      <c r="CX78" s="425"/>
      <c r="CY78" s="425"/>
      <c r="CZ78" s="425"/>
      <c r="DA78" s="425"/>
      <c r="DB78" s="425"/>
      <c r="DC78" s="425"/>
      <c r="DD78" s="425"/>
      <c r="DE78" s="425"/>
      <c r="DF78" s="425"/>
      <c r="DG78" s="425"/>
      <c r="DH78" s="425"/>
      <c r="DI78" s="425"/>
      <c r="DJ78" s="425"/>
      <c r="DK78" s="425"/>
      <c r="DL78" s="425"/>
      <c r="DM78" s="425"/>
      <c r="DN78" s="425"/>
      <c r="DO78" s="425"/>
      <c r="DP78" s="425"/>
      <c r="DQ78" s="425"/>
      <c r="DR78" s="425"/>
      <c r="DS78" s="425"/>
      <c r="DT78" s="425"/>
      <c r="DU78" s="425"/>
      <c r="DV78" s="425"/>
      <c r="DW78" s="425"/>
      <c r="DX78" s="425"/>
      <c r="DY78" s="425"/>
      <c r="DZ78" s="425"/>
      <c r="EA78" s="425"/>
      <c r="EB78" s="425"/>
      <c r="EC78" s="425"/>
      <c r="ED78" s="425"/>
      <c r="EE78" s="425"/>
      <c r="EF78" s="425"/>
      <c r="EG78" s="425"/>
      <c r="EH78" s="425"/>
      <c r="EI78" s="425"/>
      <c r="EJ78" s="425"/>
      <c r="EK78" s="425"/>
    </row>
    <row r="80" spans="3:144">
      <c r="CC80" s="428"/>
      <c r="CD80" s="428"/>
      <c r="CE80" s="428"/>
      <c r="CF80" s="428"/>
      <c r="CG80" s="428"/>
      <c r="CH80" s="428"/>
      <c r="CI80" s="428"/>
      <c r="CJ80" s="428"/>
      <c r="CK80" s="428"/>
      <c r="CL80" s="428"/>
      <c r="CM80" s="428"/>
      <c r="CN80" s="428"/>
      <c r="CO80" s="428"/>
      <c r="CP80" s="428"/>
      <c r="CQ80" s="428"/>
      <c r="CR80" s="428"/>
      <c r="CS80" s="428"/>
      <c r="CT80" s="428"/>
      <c r="CU80" s="428"/>
      <c r="CV80" s="428"/>
      <c r="CW80" s="428"/>
      <c r="CX80" s="428"/>
      <c r="CY80" s="428"/>
      <c r="CZ80" s="428"/>
      <c r="DA80" s="428"/>
      <c r="DB80" s="428"/>
      <c r="DC80" s="428"/>
      <c r="DD80" s="428"/>
      <c r="DE80" s="428"/>
      <c r="DF80" s="428"/>
      <c r="DG80" s="428"/>
      <c r="DH80" s="428"/>
      <c r="DI80" s="428"/>
      <c r="DJ80" s="428"/>
      <c r="DK80" s="428"/>
      <c r="DL80" s="428"/>
      <c r="DM80" s="428"/>
      <c r="DN80" s="428"/>
      <c r="DO80" s="428"/>
      <c r="DP80" s="428"/>
      <c r="DQ80" s="428"/>
      <c r="DR80" s="428"/>
      <c r="DS80" s="428"/>
      <c r="DT80" s="428"/>
      <c r="DU80" s="428"/>
      <c r="DV80" s="428"/>
      <c r="DW80" s="428"/>
      <c r="DX80" s="428"/>
      <c r="DY80" s="428"/>
      <c r="DZ80" s="428"/>
      <c r="EA80" s="428"/>
      <c r="EB80" s="428"/>
      <c r="EC80" s="428"/>
      <c r="ED80" s="428"/>
      <c r="EE80" s="428"/>
      <c r="EF80" s="428"/>
      <c r="EG80" s="428"/>
      <c r="EH80" s="428"/>
      <c r="EI80" s="428"/>
      <c r="EJ80" s="428"/>
      <c r="EK80" s="428"/>
    </row>
    <row r="82" spans="3:144">
      <c r="C82" s="148" t="s">
        <v>1252</v>
      </c>
      <c r="CC82" s="424"/>
      <c r="CD82" s="424"/>
      <c r="CE82" s="424"/>
      <c r="CF82" s="424"/>
      <c r="CG82" s="424"/>
      <c r="CH82" s="424"/>
      <c r="CI82" s="424"/>
      <c r="CJ82" s="424"/>
      <c r="CK82" s="424"/>
      <c r="CL82" s="424"/>
      <c r="CM82" s="424"/>
      <c r="CN82" s="424"/>
      <c r="CO82" s="424"/>
      <c r="CP82" s="424"/>
      <c r="CQ82" s="424"/>
      <c r="CR82" s="424"/>
      <c r="CS82" s="424"/>
      <c r="CT82" s="424"/>
      <c r="CU82" s="424"/>
      <c r="CV82" s="424"/>
      <c r="CW82" s="424"/>
      <c r="CX82" s="424"/>
      <c r="CY82" s="424"/>
      <c r="CZ82" s="424"/>
      <c r="DA82" s="424"/>
      <c r="DB82" s="424"/>
      <c r="DC82" s="424"/>
      <c r="DD82" s="424"/>
      <c r="DE82" s="424"/>
      <c r="DF82" s="424"/>
      <c r="DG82" s="424"/>
      <c r="DH82" s="424"/>
      <c r="DI82" s="424"/>
      <c r="DJ82" s="424"/>
      <c r="DK82" s="424"/>
      <c r="DL82" s="424"/>
      <c r="DM82" s="424"/>
      <c r="DN82" s="424"/>
      <c r="DO82" s="424"/>
      <c r="DP82" s="424"/>
      <c r="DQ82" s="424"/>
      <c r="DR82" s="424"/>
      <c r="DS82" s="424"/>
      <c r="DT82" s="424"/>
      <c r="DU82" s="424"/>
      <c r="DV82" s="424"/>
      <c r="DW82" s="424"/>
      <c r="DX82" s="424"/>
      <c r="DY82" s="424"/>
      <c r="DZ82" s="424"/>
      <c r="EA82" s="424"/>
      <c r="EB82" s="424"/>
      <c r="EC82" s="424"/>
      <c r="ED82" s="424"/>
      <c r="EE82" s="424"/>
      <c r="EF82" s="424"/>
      <c r="EG82" s="424"/>
      <c r="EH82" s="424"/>
      <c r="EI82" s="424"/>
      <c r="EJ82" s="424"/>
      <c r="EK82" s="424"/>
      <c r="EN82" s="148">
        <f>(EN6+EB6)/2</f>
        <v>5911585</v>
      </c>
    </row>
    <row r="83" spans="3:144">
      <c r="EN83" s="425">
        <f>'DRE | IncS'!IO7+'DRE | IncS'!II7+'DRE | IncS'!IC7+'DRE | IncS'!HW7</f>
        <v>6619535</v>
      </c>
    </row>
    <row r="85" spans="3:144">
      <c r="EN85" s="456">
        <f>EN83/EN82</f>
        <v>1.1197563766739378</v>
      </c>
    </row>
    <row r="87" spans="3:144">
      <c r="EN87" s="148">
        <f>365/1.12</f>
        <v>325.89285714285711</v>
      </c>
    </row>
  </sheetData>
  <mergeCells count="7">
    <mergeCell ref="B1:C1"/>
    <mergeCell ref="D1:F1"/>
    <mergeCell ref="W1:X1"/>
    <mergeCell ref="H1:J1"/>
    <mergeCell ref="P1:S1"/>
    <mergeCell ref="T1:U1"/>
    <mergeCell ref="L1:N1"/>
  </mergeCells>
  <phoneticPr fontId="20" type="noConversion"/>
  <hyperlinks>
    <hyperlink ref="B1:C1" location="'Capa | Cover'!A1" display="CAPA/COVER"/>
  </hyperlinks>
  <printOptions horizontalCentered="1"/>
  <pageMargins left="0.25" right="0.25" top="0.75" bottom="0.75" header="0.3" footer="0.3"/>
  <pageSetup paperSize="9" scale="77" orientation="portrait" horizontalDpi="300" verticalDpi="300" r:id="rId1"/>
  <headerFooter alignWithMargins="0">
    <oddHeader>&amp;L&amp;G</oddHeader>
    <oddFooter>&amp;LInvestor Relations Lojas Renner  S.A.</oddFooter>
  </headerFooter>
  <colBreaks count="2" manualBreakCount="2">
    <brk id="23" min="3" max="55" man="1"/>
    <brk id="47" min="3" max="55" man="1"/>
  </colBreaks>
  <ignoredErrors>
    <ignoredError sqref="DE43" formula="1"/>
    <ignoredError sqref="AG10:AS10 AG34:CR37 DP10 DP34 DS10 DS34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IQ62"/>
  <sheetViews>
    <sheetView showGridLines="0" zoomScale="115" zoomScaleNormal="115" workbookViewId="0">
      <pane xSplit="3" ySplit="3" topLeftCell="HV4" activePane="bottomRight" state="frozen"/>
      <selection activeCell="DW60" sqref="DW60"/>
      <selection pane="topRight" activeCell="DW60" sqref="DW60"/>
      <selection pane="bottomLeft" activeCell="DW60" sqref="DW60"/>
      <selection pane="bottomRight" activeCell="IL7" sqref="IL7"/>
    </sheetView>
  </sheetViews>
  <sheetFormatPr defaultRowHeight="13.5" outlineLevelCol="1"/>
  <cols>
    <col min="1" max="1" width="1.140625" style="101" customWidth="1"/>
    <col min="2" max="2" width="1.28515625" style="100" customWidth="1"/>
    <col min="3" max="3" width="47.42578125" style="100" customWidth="1"/>
    <col min="4" max="15" width="24.5703125" style="100" hidden="1" customWidth="1" outlineLevel="1"/>
    <col min="16" max="16" width="24.5703125" style="100" customWidth="1" collapsed="1"/>
    <col min="17" max="35" width="24.5703125" style="100" hidden="1" customWidth="1" outlineLevel="1"/>
    <col min="36" max="36" width="24.5703125" style="100" customWidth="1" collapsed="1"/>
    <col min="37" max="38" width="24.5703125" style="100" hidden="1" customWidth="1" outlineLevel="1"/>
    <col min="39" max="39" width="24.5703125" style="101" hidden="1" customWidth="1" outlineLevel="1"/>
    <col min="40" max="41" width="24.5703125" style="102" hidden="1" customWidth="1" outlineLevel="1"/>
    <col min="42" max="42" width="24.5703125" style="101" hidden="1" customWidth="1" outlineLevel="1"/>
    <col min="43" max="47" width="24.5703125" style="102" hidden="1" customWidth="1" outlineLevel="1"/>
    <col min="48" max="48" width="24.5703125" style="101" hidden="1" customWidth="1" outlineLevel="1"/>
    <col min="49" max="53" width="24.5703125" style="102" hidden="1" customWidth="1" outlineLevel="1"/>
    <col min="54" max="54" width="24.5703125" style="101" hidden="1" customWidth="1" outlineLevel="1"/>
    <col min="55" max="56" width="24.5703125" style="102" hidden="1" customWidth="1" outlineLevel="1"/>
    <col min="57" max="57" width="24.5703125" style="101" customWidth="1" collapsed="1"/>
    <col min="58" max="59" width="24.5703125" style="102" hidden="1" customWidth="1" outlineLevel="1"/>
    <col min="60" max="60" width="24.5703125" style="101" hidden="1" customWidth="1" outlineLevel="1"/>
    <col min="61" max="62" width="24.5703125" style="102" hidden="1" customWidth="1" outlineLevel="1"/>
    <col min="63" max="63" width="24.5703125" style="101" hidden="1" customWidth="1" outlineLevel="1"/>
    <col min="64" max="65" width="24.5703125" style="102" hidden="1" customWidth="1" outlineLevel="1"/>
    <col min="66" max="66" width="24.5703125" style="101" hidden="1" customWidth="1" outlineLevel="1"/>
    <col min="67" max="68" width="24.5703125" style="102" hidden="1" customWidth="1" outlineLevel="1"/>
    <col min="69" max="69" width="24.5703125" style="101" hidden="1" customWidth="1" outlineLevel="1"/>
    <col min="70" max="71" width="24.5703125" style="102" hidden="1" customWidth="1" outlineLevel="1"/>
    <col min="72" max="72" width="24.5703125" style="101" hidden="1" customWidth="1" outlineLevel="1"/>
    <col min="73" max="74" width="24.5703125" style="102" hidden="1" customWidth="1" outlineLevel="1"/>
    <col min="75" max="75" width="24.5703125" style="101" hidden="1" customWidth="1" outlineLevel="1"/>
    <col min="76" max="77" width="24.5703125" style="102" hidden="1" customWidth="1" outlineLevel="1"/>
    <col min="78" max="78" width="24.5703125" style="101" customWidth="1" collapsed="1"/>
    <col min="79" max="80" width="24.5703125" style="102" hidden="1" customWidth="1" outlineLevel="1"/>
    <col min="81" max="81" width="24.5703125" style="101" hidden="1" customWidth="1" outlineLevel="1"/>
    <col min="82" max="83" width="24.5703125" style="102" hidden="1" customWidth="1" outlineLevel="1"/>
    <col min="84" max="84" width="24.5703125" style="101" hidden="1" customWidth="1" outlineLevel="1"/>
    <col min="85" max="86" width="24.5703125" style="102" hidden="1" customWidth="1" outlineLevel="1"/>
    <col min="87" max="87" width="24.5703125" style="101" hidden="1" customWidth="1" outlineLevel="1"/>
    <col min="88" max="89" width="24.5703125" style="102" hidden="1" customWidth="1" outlineLevel="1"/>
    <col min="90" max="90" width="24.5703125" style="101" hidden="1" customWidth="1" outlineLevel="1"/>
    <col min="91" max="92" width="24.5703125" style="102" hidden="1" customWidth="1" outlineLevel="1"/>
    <col min="93" max="93" width="24.5703125" style="101" hidden="1" customWidth="1" outlineLevel="1"/>
    <col min="94" max="95" width="24.5703125" style="102" hidden="1" customWidth="1" outlineLevel="1"/>
    <col min="96" max="96" width="24.5703125" style="101" hidden="1" customWidth="1" outlineLevel="1"/>
    <col min="97" max="98" width="24.5703125" style="102" hidden="1" customWidth="1" outlineLevel="1"/>
    <col min="99" max="99" width="24.5703125" style="101" customWidth="1" collapsed="1"/>
    <col min="100" max="101" width="24.5703125" style="102" hidden="1" customWidth="1" outlineLevel="1"/>
    <col min="102" max="102" width="24.5703125" style="101" hidden="1" customWidth="1" outlineLevel="1"/>
    <col min="103" max="104" width="24.5703125" style="102" hidden="1" customWidth="1" outlineLevel="1"/>
    <col min="105" max="105" width="24.5703125" style="101" hidden="1" customWidth="1" outlineLevel="1"/>
    <col min="106" max="107" width="24.5703125" style="102" hidden="1" customWidth="1" outlineLevel="1"/>
    <col min="108" max="108" width="24.5703125" style="101" hidden="1" customWidth="1" outlineLevel="1"/>
    <col min="109" max="110" width="24.5703125" style="102" hidden="1" customWidth="1" outlineLevel="1"/>
    <col min="111" max="111" width="24.5703125" style="101" hidden="1" customWidth="1" outlineLevel="1"/>
    <col min="112" max="113" width="24.5703125" style="102" hidden="1" customWidth="1" outlineLevel="1"/>
    <col min="114" max="114" width="24.5703125" style="101" hidden="1" customWidth="1" outlineLevel="1"/>
    <col min="115" max="116" width="24.5703125" style="102" hidden="1" customWidth="1" outlineLevel="1"/>
    <col min="117" max="119" width="24.5703125" style="103" hidden="1" customWidth="1" outlineLevel="1"/>
    <col min="120" max="120" width="24.5703125" style="101" customWidth="1" collapsed="1"/>
    <col min="121" max="122" width="24.5703125" style="102" hidden="1" customWidth="1" outlineLevel="1"/>
    <col min="123" max="123" width="24.5703125" style="101" hidden="1" customWidth="1" outlineLevel="1" collapsed="1"/>
    <col min="124" max="125" width="24.5703125" style="102" hidden="1" customWidth="1" outlineLevel="1"/>
    <col min="126" max="126" width="24.5703125" style="101" hidden="1" customWidth="1" outlineLevel="1" collapsed="1"/>
    <col min="127" max="128" width="24.5703125" style="102" hidden="1" customWidth="1" outlineLevel="1"/>
    <col min="129" max="130" width="24.5703125" style="103" hidden="1" customWidth="1" outlineLevel="1"/>
    <col min="131" max="131" width="24.5703125" style="104" hidden="1" customWidth="1" outlineLevel="1"/>
    <col min="132" max="132" width="24.5703125" style="101" hidden="1" customWidth="1" outlineLevel="1" collapsed="1"/>
    <col min="133" max="134" width="24.5703125" style="102" hidden="1" customWidth="1" outlineLevel="1"/>
    <col min="135" max="136" width="24.5703125" style="103" hidden="1" customWidth="1" outlineLevel="1"/>
    <col min="137" max="137" width="24.5703125" style="104" hidden="1" customWidth="1" outlineLevel="1"/>
    <col min="138" max="139" width="24.5703125" style="103" hidden="1" customWidth="1" outlineLevel="1"/>
    <col min="140" max="140" width="24.5703125" style="104" hidden="1" customWidth="1" outlineLevel="1"/>
    <col min="141" max="141" width="24.5703125" style="103" customWidth="1" collapsed="1"/>
    <col min="142" max="142" width="24.5703125" style="103" hidden="1" customWidth="1" outlineLevel="1"/>
    <col min="143" max="143" width="24.5703125" style="104" hidden="1" customWidth="1" outlineLevel="1"/>
    <col min="144" max="146" width="24.5703125" style="103" hidden="1" customWidth="1" outlineLevel="1"/>
    <col min="147" max="147" width="24.5703125" style="101" hidden="1" customWidth="1" outlineLevel="1" collapsed="1"/>
    <col min="148" max="148" width="24.5703125" style="104" hidden="1" customWidth="1" outlineLevel="1"/>
    <col min="149" max="149" width="24.5703125" style="102" hidden="1" customWidth="1" outlineLevel="1"/>
    <col min="150" max="150" width="24.5703125" style="103" hidden="1" customWidth="1" outlineLevel="1"/>
    <col min="151" max="152" width="24.5703125" style="104" hidden="1" customWidth="1" outlineLevel="1"/>
    <col min="153" max="153" width="24.5703125" style="101" hidden="1" customWidth="1" outlineLevel="1" collapsed="1"/>
    <col min="154" max="155" width="24.5703125" style="104" hidden="1" customWidth="1" outlineLevel="1"/>
    <col min="156" max="156" width="24.5703125" style="103" hidden="1" customWidth="1" outlineLevel="1"/>
    <col min="157" max="158" width="24.5703125" style="104" hidden="1" customWidth="1" outlineLevel="1"/>
    <col min="159" max="159" width="24.5703125" style="101" hidden="1" customWidth="1" outlineLevel="1" collapsed="1"/>
    <col min="160" max="161" width="24.5703125" style="104" hidden="1" customWidth="1" outlineLevel="1"/>
    <col min="162" max="162" width="24.5703125" style="103" customWidth="1" collapsed="1"/>
    <col min="163" max="164" width="24.5703125" style="104" hidden="1" customWidth="1" outlineLevel="1"/>
    <col min="165" max="165" width="24.5703125" style="103" hidden="1" customWidth="1" outlineLevel="1"/>
    <col min="166" max="167" width="24.5703125" style="104" hidden="1" customWidth="1" outlineLevel="1"/>
    <col min="168" max="182" width="24.5703125" style="103" hidden="1" customWidth="1" outlineLevel="1"/>
    <col min="183" max="183" width="24.5703125" style="103" customWidth="1" collapsed="1"/>
    <col min="184" max="203" width="24.5703125" style="103" hidden="1" customWidth="1" outlineLevel="1"/>
    <col min="204" max="204" width="24.5703125" style="103" customWidth="1" collapsed="1"/>
    <col min="205" max="209" width="24.5703125" style="103" hidden="1" customWidth="1" outlineLevel="1"/>
    <col min="210" max="210" width="24.5703125" style="101" hidden="1" customWidth="1" outlineLevel="1"/>
    <col min="211" max="211" width="24.5703125" style="103" hidden="1" customWidth="1" outlineLevel="1"/>
    <col min="212" max="213" width="24.5703125" style="101" hidden="1" customWidth="1" outlineLevel="1"/>
    <col min="214" max="214" width="24.5703125" style="103" hidden="1" customWidth="1" outlineLevel="1"/>
    <col min="215" max="215" width="24.5703125" style="101" hidden="1" customWidth="1" outlineLevel="1"/>
    <col min="216" max="224" width="24.5703125" style="103" hidden="1" customWidth="1" outlineLevel="1"/>
    <col min="225" max="225" width="24.5703125" style="103" customWidth="1" collapsed="1"/>
    <col min="226" max="230" width="24.5703125" style="103" customWidth="1" outlineLevel="1"/>
    <col min="231" max="231" width="24.5703125" style="101" customWidth="1" outlineLevel="1"/>
    <col min="232" max="232" width="24.5703125" style="103" customWidth="1" outlineLevel="1"/>
    <col min="233" max="234" width="24.5703125" style="101" customWidth="1" outlineLevel="1"/>
    <col min="235" max="235" width="24.5703125" style="103" customWidth="1" outlineLevel="1"/>
    <col min="236" max="237" width="24.5703125" style="101" customWidth="1" outlineLevel="1"/>
    <col min="238" max="238" width="24.5703125" style="103" customWidth="1" outlineLevel="1"/>
    <col min="239" max="240" width="24.5703125" style="101" customWidth="1" outlineLevel="1"/>
    <col min="241" max="241" width="24.5703125" style="103" customWidth="1" outlineLevel="1"/>
    <col min="242" max="243" width="24.5703125" style="101" customWidth="1" outlineLevel="1"/>
    <col min="244" max="244" width="24.5703125" style="103" customWidth="1" outlineLevel="1"/>
    <col min="245" max="245" width="25.28515625" style="101" customWidth="1" outlineLevel="1"/>
    <col min="246" max="246" width="24.5703125" style="101" customWidth="1"/>
    <col min="247" max="247" width="0.140625" style="103" customWidth="1"/>
    <col min="248" max="248" width="24.5703125" style="101" hidden="1" customWidth="1"/>
    <col min="249" max="251" width="24.5703125" style="103" customWidth="1"/>
    <col min="252" max="252" width="24.5703125" style="101" customWidth="1"/>
    <col min="253" max="16384" width="9.140625" style="101"/>
  </cols>
  <sheetData>
    <row r="1" spans="2:251" ht="16.5" customHeight="1">
      <c r="B1" s="448" t="s">
        <v>1174</v>
      </c>
      <c r="C1" s="448"/>
      <c r="D1" s="451"/>
      <c r="E1" s="451"/>
      <c r="G1" s="449"/>
      <c r="H1" s="449"/>
      <c r="I1" s="449"/>
      <c r="K1" s="449"/>
      <c r="L1" s="449"/>
      <c r="M1" s="449"/>
      <c r="O1" s="449"/>
      <c r="P1" s="449"/>
      <c r="Q1" s="449"/>
      <c r="S1" s="449"/>
      <c r="T1" s="449"/>
      <c r="V1" s="450"/>
      <c r="W1" s="450"/>
    </row>
    <row r="2" spans="2:251" ht="18" customHeight="1">
      <c r="B2" s="105"/>
      <c r="N2" s="103"/>
      <c r="U2" s="103"/>
      <c r="AJ2" s="10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HT2" s="200"/>
      <c r="IO2" s="200"/>
    </row>
    <row r="3" spans="2:251" s="106" customFormat="1" ht="18" customHeight="1">
      <c r="B3" s="302" t="s">
        <v>298</v>
      </c>
      <c r="C3" s="303" t="s">
        <v>220</v>
      </c>
      <c r="D3" s="304" t="s">
        <v>4</v>
      </c>
      <c r="E3" s="305" t="s">
        <v>5</v>
      </c>
      <c r="F3" s="306" t="s">
        <v>6</v>
      </c>
      <c r="G3" s="305" t="s">
        <v>5</v>
      </c>
      <c r="H3" s="306" t="s">
        <v>65</v>
      </c>
      <c r="I3" s="305" t="s">
        <v>5</v>
      </c>
      <c r="J3" s="306" t="s">
        <v>7</v>
      </c>
      <c r="K3" s="305" t="s">
        <v>5</v>
      </c>
      <c r="L3" s="306" t="s">
        <v>66</v>
      </c>
      <c r="M3" s="305" t="s">
        <v>5</v>
      </c>
      <c r="N3" s="306" t="s">
        <v>8</v>
      </c>
      <c r="O3" s="305" t="s">
        <v>5</v>
      </c>
      <c r="P3" s="307">
        <v>2005</v>
      </c>
      <c r="Q3" s="305" t="s">
        <v>5</v>
      </c>
      <c r="R3" s="306" t="s">
        <v>9</v>
      </c>
      <c r="S3" s="305" t="s">
        <v>5</v>
      </c>
      <c r="T3" s="305" t="s">
        <v>10</v>
      </c>
      <c r="U3" s="306" t="s">
        <v>11</v>
      </c>
      <c r="V3" s="305" t="s">
        <v>5</v>
      </c>
      <c r="W3" s="305" t="s">
        <v>10</v>
      </c>
      <c r="X3" s="306" t="s">
        <v>67</v>
      </c>
      <c r="Y3" s="305" t="s">
        <v>5</v>
      </c>
      <c r="Z3" s="305" t="s">
        <v>10</v>
      </c>
      <c r="AA3" s="306" t="s">
        <v>12</v>
      </c>
      <c r="AB3" s="305" t="s">
        <v>5</v>
      </c>
      <c r="AC3" s="305" t="s">
        <v>10</v>
      </c>
      <c r="AD3" s="306" t="s">
        <v>68</v>
      </c>
      <c r="AE3" s="305" t="s">
        <v>5</v>
      </c>
      <c r="AF3" s="305" t="s">
        <v>10</v>
      </c>
      <c r="AG3" s="306" t="s">
        <v>13</v>
      </c>
      <c r="AH3" s="305" t="s">
        <v>5</v>
      </c>
      <c r="AI3" s="305" t="s">
        <v>10</v>
      </c>
      <c r="AJ3" s="307">
        <v>2006</v>
      </c>
      <c r="AK3" s="305" t="s">
        <v>5</v>
      </c>
      <c r="AL3" s="305" t="s">
        <v>10</v>
      </c>
      <c r="AM3" s="306" t="s">
        <v>14</v>
      </c>
      <c r="AN3" s="305" t="s">
        <v>5</v>
      </c>
      <c r="AO3" s="305" t="s">
        <v>10</v>
      </c>
      <c r="AP3" s="306" t="s">
        <v>15</v>
      </c>
      <c r="AQ3" s="305" t="s">
        <v>5</v>
      </c>
      <c r="AR3" s="305" t="s">
        <v>10</v>
      </c>
      <c r="AS3" s="306" t="s">
        <v>69</v>
      </c>
      <c r="AT3" s="305" t="s">
        <v>5</v>
      </c>
      <c r="AU3" s="305" t="s">
        <v>10</v>
      </c>
      <c r="AV3" s="306" t="s">
        <v>101</v>
      </c>
      <c r="AW3" s="305" t="s">
        <v>5</v>
      </c>
      <c r="AX3" s="305" t="s">
        <v>10</v>
      </c>
      <c r="AY3" s="306" t="s">
        <v>70</v>
      </c>
      <c r="AZ3" s="305" t="s">
        <v>5</v>
      </c>
      <c r="BA3" s="305" t="s">
        <v>10</v>
      </c>
      <c r="BB3" s="306" t="s">
        <v>102</v>
      </c>
      <c r="BC3" s="305" t="s">
        <v>5</v>
      </c>
      <c r="BD3" s="305" t="s">
        <v>10</v>
      </c>
      <c r="BE3" s="307">
        <v>2007</v>
      </c>
      <c r="BF3" s="305" t="s">
        <v>5</v>
      </c>
      <c r="BG3" s="305" t="s">
        <v>10</v>
      </c>
      <c r="BH3" s="307" t="s">
        <v>103</v>
      </c>
      <c r="BI3" s="305" t="s">
        <v>5</v>
      </c>
      <c r="BJ3" s="305" t="s">
        <v>10</v>
      </c>
      <c r="BK3" s="307" t="s">
        <v>104</v>
      </c>
      <c r="BL3" s="305" t="s">
        <v>5</v>
      </c>
      <c r="BM3" s="305" t="s">
        <v>10</v>
      </c>
      <c r="BN3" s="307" t="s">
        <v>71</v>
      </c>
      <c r="BO3" s="305" t="s">
        <v>5</v>
      </c>
      <c r="BP3" s="305" t="s">
        <v>10</v>
      </c>
      <c r="BQ3" s="307" t="s">
        <v>105</v>
      </c>
      <c r="BR3" s="305" t="s">
        <v>5</v>
      </c>
      <c r="BS3" s="305" t="s">
        <v>10</v>
      </c>
      <c r="BT3" s="307" t="s">
        <v>72</v>
      </c>
      <c r="BU3" s="305" t="s">
        <v>5</v>
      </c>
      <c r="BV3" s="305" t="s">
        <v>10</v>
      </c>
      <c r="BW3" s="307" t="s">
        <v>106</v>
      </c>
      <c r="BX3" s="305" t="s">
        <v>5</v>
      </c>
      <c r="BY3" s="305" t="s">
        <v>10</v>
      </c>
      <c r="BZ3" s="307">
        <v>2008</v>
      </c>
      <c r="CA3" s="305" t="s">
        <v>5</v>
      </c>
      <c r="CB3" s="305" t="s">
        <v>10</v>
      </c>
      <c r="CC3" s="307" t="s">
        <v>107</v>
      </c>
      <c r="CD3" s="305" t="s">
        <v>5</v>
      </c>
      <c r="CE3" s="305" t="s">
        <v>10</v>
      </c>
      <c r="CF3" s="307" t="s">
        <v>108</v>
      </c>
      <c r="CG3" s="305" t="s">
        <v>5</v>
      </c>
      <c r="CH3" s="305" t="s">
        <v>10</v>
      </c>
      <c r="CI3" s="307" t="s">
        <v>73</v>
      </c>
      <c r="CJ3" s="305" t="s">
        <v>5</v>
      </c>
      <c r="CK3" s="305" t="s">
        <v>10</v>
      </c>
      <c r="CL3" s="307" t="s">
        <v>109</v>
      </c>
      <c r="CM3" s="305" t="s">
        <v>5</v>
      </c>
      <c r="CN3" s="305" t="s">
        <v>10</v>
      </c>
      <c r="CO3" s="307" t="s">
        <v>74</v>
      </c>
      <c r="CP3" s="305" t="s">
        <v>5</v>
      </c>
      <c r="CQ3" s="305" t="s">
        <v>10</v>
      </c>
      <c r="CR3" s="307" t="s">
        <v>110</v>
      </c>
      <c r="CS3" s="305" t="s">
        <v>5</v>
      </c>
      <c r="CT3" s="305" t="s">
        <v>10</v>
      </c>
      <c r="CU3" s="307">
        <v>2009</v>
      </c>
      <c r="CV3" s="305" t="s">
        <v>5</v>
      </c>
      <c r="CW3" s="305" t="s">
        <v>10</v>
      </c>
      <c r="CX3" s="307" t="s">
        <v>111</v>
      </c>
      <c r="CY3" s="305" t="s">
        <v>5</v>
      </c>
      <c r="CZ3" s="305" t="s">
        <v>10</v>
      </c>
      <c r="DA3" s="307" t="s">
        <v>112</v>
      </c>
      <c r="DB3" s="305" t="s">
        <v>5</v>
      </c>
      <c r="DC3" s="305" t="s">
        <v>10</v>
      </c>
      <c r="DD3" s="307" t="s">
        <v>75</v>
      </c>
      <c r="DE3" s="305" t="s">
        <v>5</v>
      </c>
      <c r="DF3" s="305" t="s">
        <v>10</v>
      </c>
      <c r="DG3" s="307" t="s">
        <v>113</v>
      </c>
      <c r="DH3" s="305" t="s">
        <v>5</v>
      </c>
      <c r="DI3" s="305" t="s">
        <v>10</v>
      </c>
      <c r="DJ3" s="307" t="s">
        <v>76</v>
      </c>
      <c r="DK3" s="305" t="s">
        <v>5</v>
      </c>
      <c r="DL3" s="305" t="s">
        <v>10</v>
      </c>
      <c r="DM3" s="307" t="s">
        <v>116</v>
      </c>
      <c r="DN3" s="305" t="s">
        <v>5</v>
      </c>
      <c r="DO3" s="305" t="s">
        <v>10</v>
      </c>
      <c r="DP3" s="307">
        <v>2010</v>
      </c>
      <c r="DQ3" s="305" t="s">
        <v>5</v>
      </c>
      <c r="DR3" s="305" t="s">
        <v>10</v>
      </c>
      <c r="DS3" s="307" t="s">
        <v>234</v>
      </c>
      <c r="DT3" s="305" t="s">
        <v>5</v>
      </c>
      <c r="DU3" s="305" t="s">
        <v>10</v>
      </c>
      <c r="DV3" s="308" t="s">
        <v>272</v>
      </c>
      <c r="DW3" s="309" t="s">
        <v>5</v>
      </c>
      <c r="DX3" s="309" t="s">
        <v>10</v>
      </c>
      <c r="DY3" s="308" t="s">
        <v>273</v>
      </c>
      <c r="DZ3" s="309" t="s">
        <v>5</v>
      </c>
      <c r="EA3" s="310" t="s">
        <v>10</v>
      </c>
      <c r="EB3" s="308" t="s">
        <v>303</v>
      </c>
      <c r="EC3" s="309" t="s">
        <v>5</v>
      </c>
      <c r="ED3" s="309" t="s">
        <v>10</v>
      </c>
      <c r="EE3" s="308" t="s">
        <v>304</v>
      </c>
      <c r="EF3" s="309" t="s">
        <v>5</v>
      </c>
      <c r="EG3" s="310" t="s">
        <v>10</v>
      </c>
      <c r="EH3" s="308" t="s">
        <v>306</v>
      </c>
      <c r="EI3" s="309" t="s">
        <v>5</v>
      </c>
      <c r="EJ3" s="310" t="s">
        <v>10</v>
      </c>
      <c r="EK3" s="308">
        <v>2011</v>
      </c>
      <c r="EL3" s="309" t="s">
        <v>5</v>
      </c>
      <c r="EM3" s="310" t="s">
        <v>10</v>
      </c>
      <c r="EN3" s="308" t="s">
        <v>312</v>
      </c>
      <c r="EO3" s="309" t="s">
        <v>5</v>
      </c>
      <c r="EP3" s="309" t="s">
        <v>10</v>
      </c>
      <c r="EQ3" s="308" t="s">
        <v>319</v>
      </c>
      <c r="ER3" s="310" t="s">
        <v>5</v>
      </c>
      <c r="ES3" s="309" t="s">
        <v>10</v>
      </c>
      <c r="ET3" s="308" t="s">
        <v>320</v>
      </c>
      <c r="EU3" s="310" t="s">
        <v>5</v>
      </c>
      <c r="EV3" s="310" t="s">
        <v>10</v>
      </c>
      <c r="EW3" s="308" t="s">
        <v>325</v>
      </c>
      <c r="EX3" s="310" t="s">
        <v>5</v>
      </c>
      <c r="EY3" s="310" t="s">
        <v>10</v>
      </c>
      <c r="EZ3" s="308" t="s">
        <v>326</v>
      </c>
      <c r="FA3" s="310" t="s">
        <v>5</v>
      </c>
      <c r="FB3" s="310" t="s">
        <v>10</v>
      </c>
      <c r="FC3" s="308" t="s">
        <v>328</v>
      </c>
      <c r="FD3" s="310" t="s">
        <v>5</v>
      </c>
      <c r="FE3" s="310" t="s">
        <v>10</v>
      </c>
      <c r="FF3" s="308">
        <v>2012</v>
      </c>
      <c r="FG3" s="310" t="s">
        <v>5</v>
      </c>
      <c r="FH3" s="310" t="s">
        <v>10</v>
      </c>
      <c r="FI3" s="308" t="s">
        <v>336</v>
      </c>
      <c r="FJ3" s="310" t="s">
        <v>5</v>
      </c>
      <c r="FK3" s="310" t="s">
        <v>10</v>
      </c>
      <c r="FL3" s="308" t="s">
        <v>344</v>
      </c>
      <c r="FM3" s="310" t="s">
        <v>5</v>
      </c>
      <c r="FN3" s="310" t="s">
        <v>10</v>
      </c>
      <c r="FO3" s="308" t="s">
        <v>345</v>
      </c>
      <c r="FP3" s="310" t="s">
        <v>5</v>
      </c>
      <c r="FQ3" s="310" t="s">
        <v>10</v>
      </c>
      <c r="FR3" s="308" t="s">
        <v>348</v>
      </c>
      <c r="FS3" s="310" t="s">
        <v>5</v>
      </c>
      <c r="FT3" s="310" t="s">
        <v>10</v>
      </c>
      <c r="FU3" s="308" t="s">
        <v>349</v>
      </c>
      <c r="FV3" s="310" t="s">
        <v>5</v>
      </c>
      <c r="FW3" s="310" t="s">
        <v>10</v>
      </c>
      <c r="FX3" s="308" t="s">
        <v>353</v>
      </c>
      <c r="FY3" s="310" t="s">
        <v>5</v>
      </c>
      <c r="FZ3" s="310" t="s">
        <v>10</v>
      </c>
      <c r="GA3" s="308">
        <v>2013</v>
      </c>
      <c r="GB3" s="310" t="s">
        <v>5</v>
      </c>
      <c r="GC3" s="310" t="s">
        <v>10</v>
      </c>
      <c r="GD3" s="308" t="s">
        <v>356</v>
      </c>
      <c r="GE3" s="310" t="s">
        <v>5</v>
      </c>
      <c r="GF3" s="310" t="s">
        <v>10</v>
      </c>
      <c r="GG3" s="308" t="s">
        <v>365</v>
      </c>
      <c r="GH3" s="310" t="s">
        <v>5</v>
      </c>
      <c r="GI3" s="310" t="s">
        <v>10</v>
      </c>
      <c r="GJ3" s="308" t="s">
        <v>366</v>
      </c>
      <c r="GK3" s="310" t="s">
        <v>5</v>
      </c>
      <c r="GL3" s="310" t="s">
        <v>10</v>
      </c>
      <c r="GM3" s="308" t="s">
        <v>369</v>
      </c>
      <c r="GN3" s="310" t="s">
        <v>5</v>
      </c>
      <c r="GO3" s="310" t="s">
        <v>10</v>
      </c>
      <c r="GP3" s="308" t="s">
        <v>370</v>
      </c>
      <c r="GQ3" s="310" t="s">
        <v>5</v>
      </c>
      <c r="GR3" s="310" t="s">
        <v>10</v>
      </c>
      <c r="GS3" s="308" t="s">
        <v>375</v>
      </c>
      <c r="GT3" s="310" t="s">
        <v>5</v>
      </c>
      <c r="GU3" s="310" t="s">
        <v>10</v>
      </c>
      <c r="GV3" s="308">
        <v>2014</v>
      </c>
      <c r="GW3" s="310" t="s">
        <v>5</v>
      </c>
      <c r="GX3" s="310" t="s">
        <v>10</v>
      </c>
      <c r="GY3" s="308" t="s">
        <v>380</v>
      </c>
      <c r="GZ3" s="310" t="s">
        <v>5</v>
      </c>
      <c r="HA3" s="310" t="s">
        <v>10</v>
      </c>
      <c r="HB3" s="308" t="s">
        <v>390</v>
      </c>
      <c r="HC3" s="310" t="s">
        <v>5</v>
      </c>
      <c r="HD3" s="310" t="s">
        <v>10</v>
      </c>
      <c r="HE3" s="308" t="s">
        <v>391</v>
      </c>
      <c r="HF3" s="310" t="s">
        <v>5</v>
      </c>
      <c r="HG3" s="310" t="s">
        <v>10</v>
      </c>
      <c r="HH3" s="308" t="s">
        <v>420</v>
      </c>
      <c r="HI3" s="310" t="s">
        <v>5</v>
      </c>
      <c r="HJ3" s="310" t="s">
        <v>10</v>
      </c>
      <c r="HK3" s="308" t="s">
        <v>421</v>
      </c>
      <c r="HL3" s="310" t="s">
        <v>5</v>
      </c>
      <c r="HM3" s="310" t="s">
        <v>10</v>
      </c>
      <c r="HN3" s="308" t="s">
        <v>423</v>
      </c>
      <c r="HO3" s="310" t="s">
        <v>5</v>
      </c>
      <c r="HP3" s="310" t="s">
        <v>10</v>
      </c>
      <c r="HQ3" s="308">
        <v>2015</v>
      </c>
      <c r="HR3" s="310" t="s">
        <v>5</v>
      </c>
      <c r="HS3" s="310" t="s">
        <v>10</v>
      </c>
      <c r="HT3" s="308" t="s">
        <v>483</v>
      </c>
      <c r="HU3" s="310" t="s">
        <v>5</v>
      </c>
      <c r="HV3" s="310" t="s">
        <v>10</v>
      </c>
      <c r="HW3" s="308" t="s">
        <v>847</v>
      </c>
      <c r="HX3" s="310" t="s">
        <v>5</v>
      </c>
      <c r="HY3" s="310" t="s">
        <v>10</v>
      </c>
      <c r="HZ3" s="308" t="s">
        <v>874</v>
      </c>
      <c r="IA3" s="310" t="s">
        <v>5</v>
      </c>
      <c r="IB3" s="310" t="s">
        <v>10</v>
      </c>
      <c r="IC3" s="308" t="s">
        <v>1114</v>
      </c>
      <c r="ID3" s="310" t="s">
        <v>5</v>
      </c>
      <c r="IE3" s="310" t="s">
        <v>10</v>
      </c>
      <c r="IF3" s="308" t="s">
        <v>1118</v>
      </c>
      <c r="IG3" s="310" t="s">
        <v>5</v>
      </c>
      <c r="IH3" s="310" t="s">
        <v>10</v>
      </c>
      <c r="II3" s="308" t="s">
        <v>1166</v>
      </c>
      <c r="IJ3" s="310" t="s">
        <v>5</v>
      </c>
      <c r="IK3" s="310" t="s">
        <v>10</v>
      </c>
      <c r="IL3" s="308">
        <v>2016</v>
      </c>
      <c r="IM3" s="310" t="s">
        <v>5</v>
      </c>
      <c r="IN3" s="310" t="s">
        <v>10</v>
      </c>
      <c r="IO3" s="308" t="s">
        <v>1206</v>
      </c>
      <c r="IP3" s="310" t="s">
        <v>5</v>
      </c>
      <c r="IQ3" s="310" t="s">
        <v>10</v>
      </c>
    </row>
    <row r="4" spans="2:251" s="112" customFormat="1" ht="16.5" customHeight="1">
      <c r="B4" s="107" t="s">
        <v>1053</v>
      </c>
      <c r="C4" s="107" t="s">
        <v>119</v>
      </c>
      <c r="D4" s="108">
        <f>SUM(D5:D6)</f>
        <v>0</v>
      </c>
      <c r="E4" s="109">
        <f>D4/$D$8</f>
        <v>0</v>
      </c>
      <c r="F4" s="108">
        <f>SUM(F5:F6)</f>
        <v>0</v>
      </c>
      <c r="G4" s="109">
        <f>F4/$F$8</f>
        <v>0</v>
      </c>
      <c r="H4" s="108">
        <f>SUM(H5:H6)</f>
        <v>0</v>
      </c>
      <c r="I4" s="109">
        <f>H4/$H$8</f>
        <v>0</v>
      </c>
      <c r="J4" s="108">
        <f>SUM(J5:J6)</f>
        <v>0</v>
      </c>
      <c r="K4" s="109">
        <f>J4/$J$8</f>
        <v>0</v>
      </c>
      <c r="L4" s="108">
        <f>SUM(L5:L6)</f>
        <v>0</v>
      </c>
      <c r="M4" s="109">
        <f>L4/$L$8</f>
        <v>0</v>
      </c>
      <c r="N4" s="108">
        <f>SUM(N5:N6)</f>
        <v>0</v>
      </c>
      <c r="O4" s="109">
        <f>N4/$N$8</f>
        <v>0</v>
      </c>
      <c r="P4" s="108">
        <f>SUM(P5:P6)</f>
        <v>0</v>
      </c>
      <c r="Q4" s="109">
        <f>P4/$P$8</f>
        <v>0</v>
      </c>
      <c r="R4" s="108">
        <f>SUM(R5:R6)</f>
        <v>0</v>
      </c>
      <c r="S4" s="109">
        <f>R4/$R$8</f>
        <v>0</v>
      </c>
      <c r="T4" s="19" t="e">
        <f>R4/D4-1</f>
        <v>#DIV/0!</v>
      </c>
      <c r="U4" s="108">
        <f>SUM(U5:U6)</f>
        <v>0</v>
      </c>
      <c r="V4" s="110">
        <f>U4/$U$8</f>
        <v>0</v>
      </c>
      <c r="W4" s="19" t="e">
        <f>U4/F4-1</f>
        <v>#DIV/0!</v>
      </c>
      <c r="X4" s="108">
        <f>SUM(X5:X6)</f>
        <v>0</v>
      </c>
      <c r="Y4" s="110">
        <f>X4/$X$8</f>
        <v>0</v>
      </c>
      <c r="Z4" s="19" t="e">
        <f>X4/H4-1</f>
        <v>#DIV/0!</v>
      </c>
      <c r="AA4" s="108">
        <f>SUM(AA5:AA6)</f>
        <v>0</v>
      </c>
      <c r="AB4" s="110">
        <f>AA4/$AA$8</f>
        <v>0</v>
      </c>
      <c r="AC4" s="19" t="e">
        <f>AA4/J4-1</f>
        <v>#DIV/0!</v>
      </c>
      <c r="AD4" s="108">
        <f>SUM(AD5:AD6)</f>
        <v>0</v>
      </c>
      <c r="AE4" s="110">
        <f>AD4/$AD$8</f>
        <v>0</v>
      </c>
      <c r="AF4" s="19" t="e">
        <f>AD4/L4-1</f>
        <v>#DIV/0!</v>
      </c>
      <c r="AG4" s="108">
        <f>SUM(AG5:AG6)</f>
        <v>0</v>
      </c>
      <c r="AH4" s="110">
        <f>AG4/$AG$8</f>
        <v>0</v>
      </c>
      <c r="AI4" s="19" t="e">
        <f>AG4/N4-1</f>
        <v>#DIV/0!</v>
      </c>
      <c r="AJ4" s="108">
        <f>SUM(AJ5:AJ6)</f>
        <v>0</v>
      </c>
      <c r="AK4" s="110">
        <f>AJ4/$AJ$8</f>
        <v>0</v>
      </c>
      <c r="AL4" s="19" t="e">
        <f>AJ4/P4-1</f>
        <v>#DIV/0!</v>
      </c>
      <c r="AM4" s="108">
        <f>SUM(AM5:AM6)</f>
        <v>0</v>
      </c>
      <c r="AN4" s="111">
        <f>AM4/$AM$8</f>
        <v>0</v>
      </c>
      <c r="AO4" s="111" t="e">
        <f>AM4/R4-1</f>
        <v>#DIV/0!</v>
      </c>
      <c r="AP4" s="108">
        <f>SUM(AP5:AP6)</f>
        <v>0</v>
      </c>
      <c r="AQ4" s="111">
        <f>AP4/$AP$8</f>
        <v>0</v>
      </c>
      <c r="AR4" s="111" t="e">
        <f>AP4/U4-1</f>
        <v>#DIV/0!</v>
      </c>
      <c r="AS4" s="108">
        <f>SUM(AS5:AS6)</f>
        <v>0</v>
      </c>
      <c r="AT4" s="111">
        <f>AS4/$AS$8</f>
        <v>0</v>
      </c>
      <c r="AU4" s="111" t="e">
        <f>AS4/X4-1</f>
        <v>#DIV/0!</v>
      </c>
      <c r="AV4" s="108">
        <f>SUM(AV5:AV6)</f>
        <v>0</v>
      </c>
      <c r="AW4" s="111">
        <f>AV4/$AV$8</f>
        <v>0</v>
      </c>
      <c r="AX4" s="111" t="e">
        <f>AV4/AA4-1</f>
        <v>#DIV/0!</v>
      </c>
      <c r="AY4" s="108">
        <f>SUM(AY5:AY6)</f>
        <v>0</v>
      </c>
      <c r="AZ4" s="111">
        <f>AY4/$AY$8</f>
        <v>0</v>
      </c>
      <c r="BA4" s="111" t="e">
        <f>AY4/AD4-1</f>
        <v>#DIV/0!</v>
      </c>
      <c r="BB4" s="108">
        <f>SUM(BB5:BB6)</f>
        <v>0</v>
      </c>
      <c r="BC4" s="111">
        <f>BB4/$BB$8</f>
        <v>0</v>
      </c>
      <c r="BD4" s="111" t="e">
        <f>BB4/AG4-1</f>
        <v>#DIV/0!</v>
      </c>
      <c r="BE4" s="108">
        <f>SUM(BE5:BE6)</f>
        <v>0</v>
      </c>
      <c r="BF4" s="111">
        <f>BE4/$BE$8</f>
        <v>0</v>
      </c>
      <c r="BG4" s="111" t="e">
        <f>BE4/AJ4-1</f>
        <v>#DIV/0!</v>
      </c>
      <c r="BH4" s="108">
        <f>SUM(BH5:BH6)</f>
        <v>0</v>
      </c>
      <c r="BI4" s="111">
        <f>BH4/$BH$8</f>
        <v>0</v>
      </c>
      <c r="BJ4" s="111" t="e">
        <f>(BH4/AM4)-1</f>
        <v>#DIV/0!</v>
      </c>
      <c r="BK4" s="108">
        <f>SUM(BK5:BK6)</f>
        <v>0</v>
      </c>
      <c r="BL4" s="111">
        <f>BK4/$BK$8</f>
        <v>0</v>
      </c>
      <c r="BM4" s="111" t="e">
        <f>(BK4/AP4)-1</f>
        <v>#DIV/0!</v>
      </c>
      <c r="BN4" s="108">
        <f>SUM(BN5:BN6)</f>
        <v>0</v>
      </c>
      <c r="BO4" s="111">
        <f>BN4/$BN$8</f>
        <v>0</v>
      </c>
      <c r="BP4" s="111" t="e">
        <f>BN4/AS4-1</f>
        <v>#DIV/0!</v>
      </c>
      <c r="BQ4" s="108">
        <f>SUM(BQ5:BQ6)</f>
        <v>0</v>
      </c>
      <c r="BR4" s="111">
        <f>BQ4/$BQ$8</f>
        <v>0</v>
      </c>
      <c r="BS4" s="111" t="e">
        <f>(BQ4/AV4)-1</f>
        <v>#DIV/0!</v>
      </c>
      <c r="BT4" s="108">
        <f>SUM(BT5:BT6)</f>
        <v>0</v>
      </c>
      <c r="BU4" s="111">
        <f>BT4/$BT$8</f>
        <v>0</v>
      </c>
      <c r="BV4" s="111" t="e">
        <f>BT4/AY4-1</f>
        <v>#DIV/0!</v>
      </c>
      <c r="BW4" s="108">
        <f>SUM(BW5:BW6)</f>
        <v>0</v>
      </c>
      <c r="BX4" s="111">
        <f>BW4/$BW$8</f>
        <v>0</v>
      </c>
      <c r="BY4" s="111" t="e">
        <f>(BW4/BB4)-1</f>
        <v>#DIV/0!</v>
      </c>
      <c r="BZ4" s="108">
        <f>SUM(BZ5:BZ6)</f>
        <v>0</v>
      </c>
      <c r="CA4" s="111">
        <f>BZ4/$BZ$8</f>
        <v>0</v>
      </c>
      <c r="CB4" s="111" t="e">
        <f>(BZ4/BE4)-1</f>
        <v>#DIV/0!</v>
      </c>
      <c r="CC4" s="108">
        <f>SUM(CC5:CC6)</f>
        <v>0</v>
      </c>
      <c r="CD4" s="111">
        <f>CC4/$CC$8</f>
        <v>0</v>
      </c>
      <c r="CE4" s="111" t="e">
        <f>(CC4/BH4)-1</f>
        <v>#DIV/0!</v>
      </c>
      <c r="CF4" s="108">
        <f>SUM(CF5:CF6)</f>
        <v>0</v>
      </c>
      <c r="CG4" s="111">
        <f>CF4/$CF$8</f>
        <v>0</v>
      </c>
      <c r="CH4" s="111" t="e">
        <f>(CF4/BK4)-1</f>
        <v>#DIV/0!</v>
      </c>
      <c r="CI4" s="108">
        <f>SUM(CI5:CI6)</f>
        <v>0</v>
      </c>
      <c r="CJ4" s="111">
        <f>CI4/$CI$8</f>
        <v>0</v>
      </c>
      <c r="CK4" s="111" t="e">
        <f>(CI4/BN4)-1</f>
        <v>#DIV/0!</v>
      </c>
      <c r="CL4" s="108">
        <f>SUM(CL5:CL6)</f>
        <v>0</v>
      </c>
      <c r="CM4" s="111">
        <f>CL4/$CL$8</f>
        <v>0</v>
      </c>
      <c r="CN4" s="111" t="e">
        <f>(CL4/BQ4)-1</f>
        <v>#DIV/0!</v>
      </c>
      <c r="CO4" s="108">
        <f>SUM(CO5:CO6)</f>
        <v>0</v>
      </c>
      <c r="CP4" s="111">
        <f>CO4/$CO$8</f>
        <v>0</v>
      </c>
      <c r="CQ4" s="111" t="e">
        <f>(CO4/BT4)-1</f>
        <v>#DIV/0!</v>
      </c>
      <c r="CR4" s="108">
        <f>SUM(CR5:CR6)</f>
        <v>0</v>
      </c>
      <c r="CS4" s="111">
        <f>CR4/$CR$8</f>
        <v>0</v>
      </c>
      <c r="CT4" s="111" t="e">
        <f>(CR4/BW4)-1</f>
        <v>#DIV/0!</v>
      </c>
      <c r="CU4" s="108">
        <f>SUM(CU5:CU6)</f>
        <v>0</v>
      </c>
      <c r="CV4" s="111">
        <f>CU4/$CU$8</f>
        <v>0</v>
      </c>
      <c r="CW4" s="111" t="e">
        <f>(CU4/BZ4)-1</f>
        <v>#DIV/0!</v>
      </c>
      <c r="CX4" s="108">
        <f>SUM(CX5:CX6)</f>
        <v>0</v>
      </c>
      <c r="CY4" s="111">
        <f>CX4/$CX$8</f>
        <v>0</v>
      </c>
      <c r="CZ4" s="111" t="e">
        <f>CX4/CC4-1</f>
        <v>#DIV/0!</v>
      </c>
      <c r="DA4" s="108">
        <f>SUM(DA5:DA6)</f>
        <v>0</v>
      </c>
      <c r="DB4" s="111">
        <f>DA4/$DA$8</f>
        <v>0</v>
      </c>
      <c r="DC4" s="111" t="e">
        <f>DA4/CF4-1</f>
        <v>#DIV/0!</v>
      </c>
      <c r="DD4" s="108">
        <f>SUM(DD5:DD6)</f>
        <v>0</v>
      </c>
      <c r="DE4" s="111">
        <f>DD4/$DD$8</f>
        <v>0</v>
      </c>
      <c r="DF4" s="111" t="e">
        <f>DD4/CI4-1</f>
        <v>#DIV/0!</v>
      </c>
      <c r="DG4" s="108">
        <f>SUM(DG5:DG6)</f>
        <v>0</v>
      </c>
      <c r="DH4" s="111">
        <f>DG4/$DG$8</f>
        <v>0</v>
      </c>
      <c r="DI4" s="111" t="e">
        <f>DG4/CL4-1</f>
        <v>#DIV/0!</v>
      </c>
      <c r="DJ4" s="108">
        <f>SUM(DJ5:DJ6)</f>
        <v>0</v>
      </c>
      <c r="DK4" s="111">
        <f>DJ4/$DJ$8</f>
        <v>0</v>
      </c>
      <c r="DL4" s="111" t="e">
        <f>DJ4/CO4-1</f>
        <v>#DIV/0!</v>
      </c>
      <c r="DM4" s="108">
        <f>SUM(DM5:DM6)</f>
        <v>0</v>
      </c>
      <c r="DN4" s="111">
        <f>DM4/$DM$8</f>
        <v>0</v>
      </c>
      <c r="DO4" s="111" t="e">
        <f>DM4/CR4-1</f>
        <v>#DIV/0!</v>
      </c>
      <c r="DP4" s="108">
        <f>SUM(DP5:DP6)</f>
        <v>0</v>
      </c>
      <c r="DQ4" s="111">
        <f>DP4/$DP$8</f>
        <v>0</v>
      </c>
      <c r="DR4" s="111" t="e">
        <f>DP4/CU4-1</f>
        <v>#DIV/0!</v>
      </c>
      <c r="DS4" s="108">
        <f>SUM(DS5:DS6)</f>
        <v>0</v>
      </c>
      <c r="DT4" s="111">
        <f t="shared" ref="DT4:EM4" si="0">DT5+DT6</f>
        <v>0</v>
      </c>
      <c r="DU4" s="111" t="e">
        <f t="shared" si="0"/>
        <v>#DIV/0!</v>
      </c>
      <c r="DV4" s="108">
        <f>SUM(DV5:DV6)</f>
        <v>0</v>
      </c>
      <c r="DW4" s="111">
        <f t="shared" si="0"/>
        <v>0</v>
      </c>
      <c r="DX4" s="111" t="e">
        <f t="shared" si="0"/>
        <v>#DIV/0!</v>
      </c>
      <c r="DY4" s="108">
        <f>SUM(DY5:DY6)</f>
        <v>1858007</v>
      </c>
      <c r="DZ4" s="111">
        <f t="shared" si="0"/>
        <v>1.4660451647519253</v>
      </c>
      <c r="EA4" s="111" t="e">
        <f t="shared" si="0"/>
        <v>#DIV/0!</v>
      </c>
      <c r="EB4" s="108">
        <f>SUM(EB5:EB6)</f>
        <v>955384</v>
      </c>
      <c r="EC4" s="192">
        <f t="shared" si="0"/>
        <v>1.4539931453895742</v>
      </c>
      <c r="ED4" s="192" t="e">
        <f t="shared" si="0"/>
        <v>#DIV/0!</v>
      </c>
      <c r="EE4" s="108">
        <f>SUM(EE5:EE6)</f>
        <v>2813391</v>
      </c>
      <c r="EF4" s="192">
        <f t="shared" si="0"/>
        <v>1.4619301447281177</v>
      </c>
      <c r="EG4" s="192" t="e">
        <f t="shared" si="0"/>
        <v>#DIV/0!</v>
      </c>
      <c r="EH4" s="108">
        <f>SUM(EH5:EH6)</f>
        <v>1385714</v>
      </c>
      <c r="EI4" s="192">
        <f t="shared" si="0"/>
        <v>1.4253677302557139</v>
      </c>
      <c r="EJ4" s="192" t="e">
        <f t="shared" si="0"/>
        <v>#DIV/0!</v>
      </c>
      <c r="EK4" s="108">
        <f>SUM(EK5:EK6)</f>
        <v>4199105</v>
      </c>
      <c r="EL4" s="192">
        <f t="shared" si="0"/>
        <v>1.4496583428185363</v>
      </c>
      <c r="EM4" s="192" t="e">
        <f t="shared" si="0"/>
        <v>#DIV/0!</v>
      </c>
      <c r="EN4" s="108">
        <f>SUM(EN5:EN6)</f>
        <v>909115</v>
      </c>
      <c r="EO4" s="111">
        <f>(EN4/$EN$8)</f>
        <v>1.4682113504705272</v>
      </c>
      <c r="EP4" s="111" t="e">
        <f>(EN4/DS4)-1</f>
        <v>#DIV/0!</v>
      </c>
      <c r="EQ4" s="108">
        <f>SUM(EQ5:EQ6)</f>
        <v>1241110</v>
      </c>
      <c r="ER4" s="111">
        <f>ER5+ER6</f>
        <v>1.4513037773820145</v>
      </c>
      <c r="ES4" s="111" t="e">
        <f>ES5+ES6</f>
        <v>#DIV/0!</v>
      </c>
      <c r="ET4" s="108">
        <f>SUM(ET5:ET6)</f>
        <v>2150225</v>
      </c>
      <c r="EU4" s="111">
        <f>EU5+EU6</f>
        <v>1.458404550288666</v>
      </c>
      <c r="EV4" s="111">
        <f t="shared" ref="EV4:EV14" si="1">(ET4/DY4)-1</f>
        <v>0.15727497259159939</v>
      </c>
      <c r="EW4" s="108">
        <f>SUM(EW5:EW6)</f>
        <v>1165356</v>
      </c>
      <c r="EX4" s="111">
        <f>EW4/$EW$8</f>
        <v>1.4507830590344346</v>
      </c>
      <c r="EY4" s="111">
        <f>(EW4/EB4)-1</f>
        <v>0.21977759728025581</v>
      </c>
      <c r="EZ4" s="108">
        <f>SUM(EZ5:EZ6)</f>
        <v>3315582</v>
      </c>
      <c r="FA4" s="111">
        <f>(EZ4/$EZ$8)</f>
        <v>1.4557164489914731</v>
      </c>
      <c r="FB4" s="111">
        <f>(EZ4/EE4)-1</f>
        <v>0.17850025112044499</v>
      </c>
      <c r="FC4" s="108">
        <f>SUM(FC5:FC6)</f>
        <v>1684413</v>
      </c>
      <c r="FD4" s="111">
        <f>FC4/$FC$8</f>
        <v>1.422247309031589</v>
      </c>
      <c r="FE4" s="111">
        <f>(FC4/EH4)-1</f>
        <v>0.21555602382598438</v>
      </c>
      <c r="FF4" s="108">
        <f>SUM(FF5:FF6)</f>
        <v>4999995</v>
      </c>
      <c r="FG4" s="111">
        <f>(FF4/$FF$8)</f>
        <v>1.4442671203595652</v>
      </c>
      <c r="FH4" s="111">
        <f>(FF4/EK4)-1</f>
        <v>0.19072873862406392</v>
      </c>
      <c r="FI4" s="108">
        <f>SUM(FI5:FI6)</f>
        <v>1065393</v>
      </c>
      <c r="FJ4" s="111">
        <f>(FI4/$FI$8)</f>
        <v>1.4660073672376712</v>
      </c>
      <c r="FK4" s="111">
        <f>(FI4/EN4)-1</f>
        <v>0.17190124461701761</v>
      </c>
      <c r="FL4" s="108">
        <f>SUM(FL5:FL6)</f>
        <v>1386518</v>
      </c>
      <c r="FM4" s="111">
        <f>(FL4/$FL$8)</f>
        <v>1.4638023739367378</v>
      </c>
      <c r="FN4" s="111">
        <f>(FL4/EQ4)-1</f>
        <v>0.11715963935509333</v>
      </c>
      <c r="FO4" s="108">
        <f>SUM(FO5:FO6)</f>
        <v>2451911</v>
      </c>
      <c r="FP4" s="111">
        <f>(FO4/$FO$8)</f>
        <v>1.4647596619699463</v>
      </c>
      <c r="FQ4" s="111">
        <f>(FO4/ET4)-1</f>
        <v>0.14030438675022383</v>
      </c>
      <c r="FR4" s="108">
        <f>SUM(FR5:FR6)</f>
        <v>1331589</v>
      </c>
      <c r="FS4" s="111">
        <f t="shared" ref="FS4:FS9" si="2">(FR4/$FR$8)</f>
        <v>1.4682573286669798</v>
      </c>
      <c r="FT4" s="111">
        <f>(FR4/EW4)-1</f>
        <v>0.14264568080483553</v>
      </c>
      <c r="FU4" s="108">
        <f>SUM(FU5:FU6)</f>
        <v>3783500</v>
      </c>
      <c r="FV4" s="111">
        <f>(FU4/$FU$8)</f>
        <v>1.4659887510016072</v>
      </c>
      <c r="FW4" s="111">
        <f>(FU4/EZ4)-1</f>
        <v>0.14112695749946758</v>
      </c>
      <c r="FX4" s="108">
        <f>SUM(FX5:FX6)</f>
        <v>1922030</v>
      </c>
      <c r="FY4" s="111">
        <f t="shared" ref="FY4:FY12" si="3">(FX4/$FX$8)</f>
        <v>1.4419327298616456</v>
      </c>
      <c r="FZ4" s="111">
        <f>(FX4/FC4)-1</f>
        <v>0.14106813471517965</v>
      </c>
      <c r="GA4" s="108">
        <f>SUM(GA5:GA6)</f>
        <v>5705530</v>
      </c>
      <c r="GB4" s="111">
        <f>(GA4/$GA$8)</f>
        <v>1.4577946956532626</v>
      </c>
      <c r="GC4" s="111">
        <f>(GA4/FF4)-1</f>
        <v>0.14110714110714118</v>
      </c>
      <c r="GD4" s="108">
        <f>SUM(GD5:GD6)</f>
        <v>1218239</v>
      </c>
      <c r="GE4" s="111">
        <f t="shared" ref="GE4:GE16" si="4">(GD4/$GD$8)</f>
        <v>1.4956599993124751</v>
      </c>
      <c r="GF4" s="111">
        <f>(GD4/FI4)-1</f>
        <v>0.14346443049653979</v>
      </c>
      <c r="GG4" s="108">
        <f>SUM(GG5:GG6)</f>
        <v>1649537</v>
      </c>
      <c r="GH4" s="111">
        <f>(GG4/$GG$8)</f>
        <v>1.4844672146638134</v>
      </c>
      <c r="GI4" s="111">
        <f>(GG4/FL4)-1</f>
        <v>0.18969750122248685</v>
      </c>
      <c r="GJ4" s="108">
        <f>SUM(GJ5:GJ6)</f>
        <v>2867776</v>
      </c>
      <c r="GK4" s="111">
        <f>(GJ4/$GJ$8)</f>
        <v>1.489201407893384</v>
      </c>
      <c r="GL4" s="111">
        <f>(GJ4/FO4)-1</f>
        <v>0.16960852167962059</v>
      </c>
      <c r="GM4" s="108">
        <f>SUM(GM5:GM6)</f>
        <v>1571477</v>
      </c>
      <c r="GN4" s="111">
        <f>(GM4/$GM$8)</f>
        <v>1.500802700051858</v>
      </c>
      <c r="GO4" s="111">
        <f>(GM4/FR4)-1</f>
        <v>0.18015168343986021</v>
      </c>
      <c r="GP4" s="108">
        <f>SUM(GP5:GP6)</f>
        <v>4439915</v>
      </c>
      <c r="GQ4" s="111">
        <f>(GP4/$GP$8)</f>
        <v>1.4935103378795447</v>
      </c>
      <c r="GR4" s="111">
        <f>(GP4/FU4)-1</f>
        <v>0.17349411920179736</v>
      </c>
      <c r="GS4" s="108">
        <f>SUM(GS5:GS6)</f>
        <v>2406483</v>
      </c>
      <c r="GT4" s="111">
        <f>(GS4/$GS$8)</f>
        <v>1.4411743393098724</v>
      </c>
      <c r="GU4" s="111">
        <f>(GS4/FX4)-1</f>
        <v>0.25205277753208843</v>
      </c>
      <c r="GV4" s="108">
        <f>SUM(GV5:GV6)</f>
        <v>6846398</v>
      </c>
      <c r="GW4" s="111">
        <f>(GV4/$GV$8)</f>
        <v>1.4746866634558304</v>
      </c>
      <c r="GX4" s="111">
        <f>(GV4/GA4)-1</f>
        <v>0.19995828608385202</v>
      </c>
      <c r="GY4" s="108">
        <f>SUM(GY5:GY6)</f>
        <v>1522213</v>
      </c>
      <c r="GZ4" s="111">
        <f>GY4/$GY$8</f>
        <v>1.5058072302266803</v>
      </c>
      <c r="HA4" s="111">
        <f>GY4/GD4-1</f>
        <v>0.2495191830174539</v>
      </c>
      <c r="HB4" s="108">
        <f>SUM(HB5:HB6)</f>
        <v>2022914</v>
      </c>
      <c r="HC4" s="111">
        <f>(HB4/$HB$8)</f>
        <v>1.4937787341256186</v>
      </c>
      <c r="HD4" s="111">
        <f t="shared" ref="HD4:HD11" si="5">(HB4/GG4)-1</f>
        <v>0.22635260682239933</v>
      </c>
      <c r="HE4" s="108">
        <f>SUM(HE5:HE6)</f>
        <v>3545127</v>
      </c>
      <c r="HF4" s="111">
        <f>(HE4/$HE$8)</f>
        <v>1.4989199284095824</v>
      </c>
      <c r="HG4" s="111">
        <f t="shared" ref="HG4:HG10" si="6">(HE4/GJ4)-1</f>
        <v>0.23619383103840752</v>
      </c>
      <c r="HH4" s="108">
        <f>SUM(HH5:HH6)</f>
        <v>1867391</v>
      </c>
      <c r="HI4" s="111">
        <f t="shared" ref="HI4:HI10" si="7">(HH4/$HH$8)</f>
        <v>1.4958693971715002</v>
      </c>
      <c r="HJ4" s="111">
        <f>(HH4/GM4)-1</f>
        <v>0.18830310593155364</v>
      </c>
      <c r="HK4" s="108">
        <f>SUM(HK5:HK6)</f>
        <v>5412518</v>
      </c>
      <c r="HL4" s="111">
        <f t="shared" ref="HL4:HL13" si="8">(HK4/$HK$8)</f>
        <v>1.4978660495709684</v>
      </c>
      <c r="HM4" s="111">
        <f>(HK4/GP4)-1</f>
        <v>0.21905892342533595</v>
      </c>
      <c r="HN4" s="108">
        <f>SUM(HN5:HN6)</f>
        <v>2660869</v>
      </c>
      <c r="HO4" s="111">
        <f>HN4/$HN$8</f>
        <v>1.4481975828441367</v>
      </c>
      <c r="HP4" s="111">
        <f>(HN4/GS4)-1</f>
        <v>0.10570862125350566</v>
      </c>
      <c r="HQ4" s="108">
        <f>SUM(HQ5:HQ6)</f>
        <v>8073387</v>
      </c>
      <c r="HR4" s="111">
        <f>(HQ4/HQ$8)</f>
        <v>1.48112386834205</v>
      </c>
      <c r="HS4" s="111">
        <f>(HQ4/GV4)-1</f>
        <v>0.17921672096772645</v>
      </c>
      <c r="HT4" s="108">
        <f>SUM(HT5:HT6)</f>
        <v>1613495</v>
      </c>
      <c r="HU4" s="111">
        <f>HT4/HT$8</f>
        <v>1.4993244423629464</v>
      </c>
      <c r="HV4" s="111">
        <f>HT4/GY4-1</f>
        <v>5.9966640673808413E-2</v>
      </c>
      <c r="HW4" s="108">
        <f>SUM(HW5:HW6)</f>
        <v>2165742</v>
      </c>
      <c r="HX4" s="111">
        <f>(HW4/HW$8)</f>
        <v>1.4786360790584212</v>
      </c>
      <c r="HY4" s="111">
        <f t="shared" ref="HY4:HY11" si="9">(HW4/HB4)-1</f>
        <v>7.0605077625643053E-2</v>
      </c>
      <c r="HZ4" s="108">
        <f>SUM(HZ5:HZ6)</f>
        <v>3779237</v>
      </c>
      <c r="IA4" s="111">
        <f>(HZ4/HZ$8)</f>
        <v>1.487398443898605</v>
      </c>
      <c r="IB4" s="111">
        <f t="shared" ref="IB4:IB10" si="10">(HZ4/HE4)-1</f>
        <v>6.6037126455554374E-2</v>
      </c>
      <c r="IC4" s="108">
        <f>SUM(IC5:IC6)</f>
        <v>1878922</v>
      </c>
      <c r="ID4" s="111">
        <f>(IC4/IC$8)</f>
        <v>1.4907133982535952</v>
      </c>
      <c r="IE4" s="111">
        <f t="shared" ref="IE4:IE11" si="11">(IC4/HH4)-1</f>
        <v>6.1749253370075863E-3</v>
      </c>
      <c r="IF4" s="108">
        <f>SUM(IF5:IF6)</f>
        <v>5658159</v>
      </c>
      <c r="IG4" s="111">
        <f>(IF4/IF$8)</f>
        <v>1.488497614603598</v>
      </c>
      <c r="IH4" s="111">
        <f t="shared" ref="IH4:IH10" si="12">(IF4/HK4)-1</f>
        <v>4.5383867545567558E-2</v>
      </c>
      <c r="II4" s="108">
        <f>SUM(II5:II6)</f>
        <v>2791927</v>
      </c>
      <c r="IJ4" s="111">
        <f t="shared" ref="IJ4:IJ36" si="13">(II4/II$8)</f>
        <v>1.4537470372360588</v>
      </c>
      <c r="IK4" s="111">
        <f t="shared" ref="IK4:IK25" si="14">(II4/HN4)-1</f>
        <v>4.9253833991827589E-2</v>
      </c>
      <c r="IL4" s="108">
        <f>IL5+IL6</f>
        <v>8450085</v>
      </c>
      <c r="IM4" s="111">
        <f t="shared" ref="IM4:IM25" si="15">(IL4/IL$8)</f>
        <v>1.4768339515292244</v>
      </c>
      <c r="IN4" s="111">
        <f t="shared" ref="IN4:IN25" si="16">(IL4/HQ4)-1</f>
        <v>4.6659227409759918E-2</v>
      </c>
      <c r="IO4" s="108">
        <f>SUM(IO5:IO6)</f>
        <v>1840704</v>
      </c>
      <c r="IP4" s="111">
        <f t="shared" ref="IP4:IP25" si="17">IO4/IO$8</f>
        <v>1.490830042342818</v>
      </c>
      <c r="IQ4" s="111">
        <f t="shared" ref="IQ4:IQ25" si="18">IO4/HT4-1</f>
        <v>0.14081791390738729</v>
      </c>
    </row>
    <row r="5" spans="2:251" s="112" customFormat="1" ht="16.5" customHeight="1">
      <c r="B5" s="113" t="s">
        <v>1054</v>
      </c>
      <c r="C5" s="114" t="s">
        <v>115</v>
      </c>
      <c r="D5" s="118"/>
      <c r="E5" s="116">
        <f>D5/$D$8</f>
        <v>0</v>
      </c>
      <c r="F5" s="118"/>
      <c r="G5" s="116">
        <f>F5/$F$8</f>
        <v>0</v>
      </c>
      <c r="H5" s="115">
        <f>D5+F5</f>
        <v>0</v>
      </c>
      <c r="I5" s="116">
        <f>H5/$H$8</f>
        <v>0</v>
      </c>
      <c r="J5" s="118"/>
      <c r="K5" s="116">
        <f>J5/$J$8</f>
        <v>0</v>
      </c>
      <c r="L5" s="115">
        <f>H5+J5</f>
        <v>0</v>
      </c>
      <c r="M5" s="116">
        <f>L5/$L$8</f>
        <v>0</v>
      </c>
      <c r="N5" s="118"/>
      <c r="O5" s="116">
        <f>N5/$N$8</f>
        <v>0</v>
      </c>
      <c r="P5" s="115">
        <f>L5+N5</f>
        <v>0</v>
      </c>
      <c r="Q5" s="116">
        <f>P5/$P$8</f>
        <v>0</v>
      </c>
      <c r="R5" s="118"/>
      <c r="S5" s="116">
        <f>R5/$R$8</f>
        <v>0</v>
      </c>
      <c r="T5" s="24" t="e">
        <f>R5/D5-1</f>
        <v>#DIV/0!</v>
      </c>
      <c r="U5" s="118"/>
      <c r="V5" s="117">
        <f>U5/$U$8</f>
        <v>0</v>
      </c>
      <c r="W5" s="24" t="e">
        <f>U5/F5-1</f>
        <v>#DIV/0!</v>
      </c>
      <c r="X5" s="115">
        <f>R5+U5</f>
        <v>0</v>
      </c>
      <c r="Y5" s="117">
        <f>X5/$X$8</f>
        <v>0</v>
      </c>
      <c r="Z5" s="24" t="e">
        <f>X5/H5-1</f>
        <v>#DIV/0!</v>
      </c>
      <c r="AA5" s="118"/>
      <c r="AB5" s="117">
        <f>AA5/$AA$8</f>
        <v>0</v>
      </c>
      <c r="AC5" s="24" t="e">
        <f>AA5/J5-1</f>
        <v>#DIV/0!</v>
      </c>
      <c r="AD5" s="115">
        <f>X5+AA5</f>
        <v>0</v>
      </c>
      <c r="AE5" s="117">
        <f>AD5/$AD$8</f>
        <v>0</v>
      </c>
      <c r="AF5" s="24" t="e">
        <f>AD5/L5-1</f>
        <v>#DIV/0!</v>
      </c>
      <c r="AG5" s="118"/>
      <c r="AH5" s="117">
        <f>AG5/$AG$8</f>
        <v>0</v>
      </c>
      <c r="AI5" s="24" t="e">
        <f>AG5/N5-1</f>
        <v>#DIV/0!</v>
      </c>
      <c r="AJ5" s="115">
        <f>AD5+AG5</f>
        <v>0</v>
      </c>
      <c r="AK5" s="117">
        <f>AJ5/$AJ$8</f>
        <v>0</v>
      </c>
      <c r="AL5" s="24" t="e">
        <f>AJ5/P5-1</f>
        <v>#DIV/0!</v>
      </c>
      <c r="AM5" s="118"/>
      <c r="AN5" s="117">
        <f>AM5/$AM$8</f>
        <v>0</v>
      </c>
      <c r="AO5" s="117" t="e">
        <f>AM5/R5-1</f>
        <v>#DIV/0!</v>
      </c>
      <c r="AP5" s="118"/>
      <c r="AQ5" s="117">
        <f>AP5/$AP$8</f>
        <v>0</v>
      </c>
      <c r="AR5" s="117" t="e">
        <f>AP5/U5-1</f>
        <v>#DIV/0!</v>
      </c>
      <c r="AS5" s="118">
        <f>AM5+AP5</f>
        <v>0</v>
      </c>
      <c r="AT5" s="117">
        <f>AS5/$AS$8</f>
        <v>0</v>
      </c>
      <c r="AU5" s="117" t="e">
        <f>AS5/X5-1</f>
        <v>#DIV/0!</v>
      </c>
      <c r="AV5" s="118"/>
      <c r="AW5" s="117">
        <f>AV5/$AV$8</f>
        <v>0</v>
      </c>
      <c r="AX5" s="117" t="e">
        <f>AV5/AA5-1</f>
        <v>#DIV/0!</v>
      </c>
      <c r="AY5" s="118">
        <f>AV5+AS5</f>
        <v>0</v>
      </c>
      <c r="AZ5" s="117">
        <f>AY5/$AY$8</f>
        <v>0</v>
      </c>
      <c r="BA5" s="117" t="e">
        <f>AY5/AD5-1</f>
        <v>#DIV/0!</v>
      </c>
      <c r="BB5" s="118"/>
      <c r="BC5" s="117">
        <f>BB5/$BB$8</f>
        <v>0</v>
      </c>
      <c r="BD5" s="24" t="e">
        <f>BB5/AG5-1</f>
        <v>#DIV/0!</v>
      </c>
      <c r="BE5" s="118">
        <f>BB5+AY5</f>
        <v>0</v>
      </c>
      <c r="BF5" s="117">
        <f>BE5/$BE$8</f>
        <v>0</v>
      </c>
      <c r="BG5" s="24" t="e">
        <f>BE5/AJ5-1</f>
        <v>#DIV/0!</v>
      </c>
      <c r="BH5" s="118"/>
      <c r="BI5" s="117">
        <f>BH5/$BH$8</f>
        <v>0</v>
      </c>
      <c r="BJ5" s="117" t="e">
        <f>(BH5/AM5)-1</f>
        <v>#DIV/0!</v>
      </c>
      <c r="BK5" s="118"/>
      <c r="BL5" s="117">
        <f>BK5/$BK$8</f>
        <v>0</v>
      </c>
      <c r="BM5" s="117" t="e">
        <f>(BK5/AP5)-1</f>
        <v>#DIV/0!</v>
      </c>
      <c r="BN5" s="118">
        <f>BK5+BH5</f>
        <v>0</v>
      </c>
      <c r="BO5" s="117">
        <f>BN5/$BN$8</f>
        <v>0</v>
      </c>
      <c r="BP5" s="117" t="e">
        <f>BN5/AS5-1</f>
        <v>#DIV/0!</v>
      </c>
      <c r="BQ5" s="118"/>
      <c r="BR5" s="117">
        <f>BQ5/$BQ$8</f>
        <v>0</v>
      </c>
      <c r="BS5" s="117" t="e">
        <f>(BQ5/AV5)-1</f>
        <v>#DIV/0!</v>
      </c>
      <c r="BT5" s="118">
        <f>BN5+BQ5</f>
        <v>0</v>
      </c>
      <c r="BU5" s="117">
        <f>BT5/$BT$8</f>
        <v>0</v>
      </c>
      <c r="BV5" s="117" t="e">
        <f>BT5/AY5-1</f>
        <v>#DIV/0!</v>
      </c>
      <c r="BW5" s="118"/>
      <c r="BX5" s="117">
        <f>BW5/$BW$8</f>
        <v>0</v>
      </c>
      <c r="BY5" s="117" t="e">
        <f>(BW5/BB5)-1</f>
        <v>#DIV/0!</v>
      </c>
      <c r="BZ5" s="118">
        <f>BT5+BW5</f>
        <v>0</v>
      </c>
      <c r="CA5" s="117">
        <f>BZ5/$BZ$8</f>
        <v>0</v>
      </c>
      <c r="CB5" s="117" t="e">
        <f>(BZ5/BE5)-1</f>
        <v>#DIV/0!</v>
      </c>
      <c r="CC5" s="118"/>
      <c r="CD5" s="117">
        <f>CC5/$CC$8</f>
        <v>0</v>
      </c>
      <c r="CE5" s="117" t="e">
        <f>(CC5/BH5)-1</f>
        <v>#DIV/0!</v>
      </c>
      <c r="CF5" s="118"/>
      <c r="CG5" s="117">
        <f>CF5/$CF$8</f>
        <v>0</v>
      </c>
      <c r="CH5" s="117" t="e">
        <f>(CF5/BK5)-1</f>
        <v>#DIV/0!</v>
      </c>
      <c r="CI5" s="118">
        <f>CF5+CC5</f>
        <v>0</v>
      </c>
      <c r="CJ5" s="117">
        <f>CI5/$CI$8</f>
        <v>0</v>
      </c>
      <c r="CK5" s="117" t="e">
        <f>(CI5/BN5)-1</f>
        <v>#DIV/0!</v>
      </c>
      <c r="CL5" s="118"/>
      <c r="CM5" s="117">
        <f>CL5/$CL$8</f>
        <v>0</v>
      </c>
      <c r="CN5" s="117" t="e">
        <f>(CL5/BQ5)-1</f>
        <v>#DIV/0!</v>
      </c>
      <c r="CO5" s="119">
        <f>CI5+CL5</f>
        <v>0</v>
      </c>
      <c r="CP5" s="117">
        <f>CO5/$CO$8</f>
        <v>0</v>
      </c>
      <c r="CQ5" s="117" t="e">
        <f>(CO5/BT5)-1</f>
        <v>#DIV/0!</v>
      </c>
      <c r="CR5" s="120"/>
      <c r="CS5" s="117">
        <f>CR5/$CR$8</f>
        <v>0</v>
      </c>
      <c r="CT5" s="117" t="e">
        <f>(CR5/BW5)-1</f>
        <v>#DIV/0!</v>
      </c>
      <c r="CU5" s="120">
        <f>CO5+CR5</f>
        <v>0</v>
      </c>
      <c r="CV5" s="117">
        <f>CU5/$CU$8</f>
        <v>0</v>
      </c>
      <c r="CW5" s="117" t="e">
        <f>(CU5/BZ5)-1</f>
        <v>#DIV/0!</v>
      </c>
      <c r="CX5" s="118"/>
      <c r="CY5" s="117">
        <f>CX5/$CX$8</f>
        <v>0</v>
      </c>
      <c r="CZ5" s="117" t="e">
        <f>CX5/CC5-1</f>
        <v>#DIV/0!</v>
      </c>
      <c r="DA5" s="118"/>
      <c r="DB5" s="117">
        <f>DA5/$DA$8</f>
        <v>0</v>
      </c>
      <c r="DC5" s="117" t="e">
        <f>DA5/CF5-1</f>
        <v>#DIV/0!</v>
      </c>
      <c r="DD5" s="118">
        <f>SUM(CX5,DA5)</f>
        <v>0</v>
      </c>
      <c r="DE5" s="117">
        <f>DD5/$DD$8</f>
        <v>0</v>
      </c>
      <c r="DF5" s="117" t="e">
        <f>DD5/CI5-1</f>
        <v>#DIV/0!</v>
      </c>
      <c r="DG5" s="118"/>
      <c r="DH5" s="117">
        <f>DG5/$DG$8</f>
        <v>0</v>
      </c>
      <c r="DI5" s="117" t="e">
        <f>DG5/CL5-1</f>
        <v>#DIV/0!</v>
      </c>
      <c r="DJ5" s="118">
        <f>SUM(DD5,DG5)</f>
        <v>0</v>
      </c>
      <c r="DK5" s="117">
        <f>DJ5/$DJ$8</f>
        <v>0</v>
      </c>
      <c r="DL5" s="117" t="e">
        <f>DJ5/CO5-1</f>
        <v>#DIV/0!</v>
      </c>
      <c r="DM5" s="118"/>
      <c r="DN5" s="117">
        <f>DM5/$DM$8</f>
        <v>0</v>
      </c>
      <c r="DO5" s="117" t="e">
        <f>DM5/CR5-1</f>
        <v>#DIV/0!</v>
      </c>
      <c r="DP5" s="120">
        <f>DJ5+DM5</f>
        <v>0</v>
      </c>
      <c r="DQ5" s="117">
        <f>DP5/$DP$8</f>
        <v>0</v>
      </c>
      <c r="DR5" s="117" t="e">
        <f>DP5/CU5-1</f>
        <v>#DIV/0!</v>
      </c>
      <c r="DS5" s="118"/>
      <c r="DT5" s="121">
        <f>DS5/$DS$8</f>
        <v>0</v>
      </c>
      <c r="DU5" s="121" t="e">
        <f>(DS5/CX5)-1</f>
        <v>#DIV/0!</v>
      </c>
      <c r="DV5" s="118"/>
      <c r="DW5" s="121">
        <f>(DV5/$DV$8)</f>
        <v>0</v>
      </c>
      <c r="DX5" s="121" t="e">
        <f>(DV5/DA5)-1</f>
        <v>#DIV/0!</v>
      </c>
      <c r="DY5" s="118">
        <f>+EE5-EB5</f>
        <v>1684144</v>
      </c>
      <c r="DZ5" s="121">
        <f>(DY5/$DY$8)</f>
        <v>1.3288599924251989</v>
      </c>
      <c r="EA5" s="121" t="e">
        <f>(DY5/DD5)-1</f>
        <v>#DIV/0!</v>
      </c>
      <c r="EB5" s="118">
        <v>867791</v>
      </c>
      <c r="EC5" s="121">
        <f>(EB5/$EB$8)</f>
        <v>1.3206858871728688</v>
      </c>
      <c r="ED5" s="121" t="e">
        <f>(EB5/DG5)-1</f>
        <v>#DIV/0!</v>
      </c>
      <c r="EE5" s="118">
        <v>2551935</v>
      </c>
      <c r="EF5" s="121">
        <f>(EE5/$EE$8)</f>
        <v>1.3260690404877065</v>
      </c>
      <c r="EG5" s="121" t="e">
        <f>(EE5/DJ5)-1</f>
        <v>#DIV/0!</v>
      </c>
      <c r="EH5" s="118">
        <f>+EK5-EE5</f>
        <v>1292709</v>
      </c>
      <c r="EI5" s="121">
        <f>(EH5/$EH$8)</f>
        <v>1.3297012898845892</v>
      </c>
      <c r="EJ5" s="121" t="e">
        <f>(EH5/DM5)-1</f>
        <v>#DIV/0!</v>
      </c>
      <c r="EK5" s="118">
        <v>3844644</v>
      </c>
      <c r="EL5" s="121">
        <f>(EK5/$EK$8)</f>
        <v>1.3272876600530896</v>
      </c>
      <c r="EM5" s="121" t="e">
        <f>(EK5/DP5)-1</f>
        <v>#DIV/0!</v>
      </c>
      <c r="EN5" s="118">
        <f>+ET5-EQ5</f>
        <v>815826</v>
      </c>
      <c r="EO5" s="121">
        <f>(EN5/$EN$8)</f>
        <v>1.3175505774395631</v>
      </c>
      <c r="EP5" s="121" t="e">
        <f>(EN5/DS5)-1</f>
        <v>#DIV/0!</v>
      </c>
      <c r="EQ5" s="118">
        <v>1137336</v>
      </c>
      <c r="ER5" s="121">
        <f>(EQ5/$EQ$8)</f>
        <v>1.3299546639319246</v>
      </c>
      <c r="ES5" s="121" t="e">
        <f>(EQ5/DV5)-1</f>
        <v>#DIV/0!</v>
      </c>
      <c r="ET5" s="118">
        <v>1953162</v>
      </c>
      <c r="EU5" s="121">
        <f>(ET5/$ET$8)</f>
        <v>1.3247452467769241</v>
      </c>
      <c r="EV5" s="121">
        <f t="shared" si="1"/>
        <v>0.15973574706200888</v>
      </c>
      <c r="EW5" s="118">
        <v>1059752</v>
      </c>
      <c r="EX5" s="121">
        <f>EW5/$EW$8</f>
        <v>1.3193137962801584</v>
      </c>
      <c r="EY5" s="121">
        <f>(EW5/EB5)-1</f>
        <v>0.22120648865913561</v>
      </c>
      <c r="EZ5" s="118">
        <v>3012915</v>
      </c>
      <c r="FA5" s="121">
        <f>(EZ5/$EZ$8)</f>
        <v>1.3228295740877904</v>
      </c>
      <c r="FB5" s="121">
        <f>(EZ5/EE5)-1</f>
        <v>0.18063939716332911</v>
      </c>
      <c r="FC5" s="118">
        <f>+FF5-EZ5</f>
        <v>1571625</v>
      </c>
      <c r="FD5" s="121">
        <f>FC5/$FC$8</f>
        <v>1.3270138778653282</v>
      </c>
      <c r="FE5" s="121">
        <f>(FC5/EH5)-1</f>
        <v>0.21576085569142012</v>
      </c>
      <c r="FF5" s="118">
        <v>4584540</v>
      </c>
      <c r="FG5" s="121">
        <f>(FF5/$FF$8)</f>
        <v>1.3242614010560492</v>
      </c>
      <c r="FH5" s="121">
        <f>(FF5/EK5)-1</f>
        <v>0.19244850758613796</v>
      </c>
      <c r="FI5" s="118">
        <f>+FO5-FL5</f>
        <v>953514</v>
      </c>
      <c r="FJ5" s="121">
        <f>(FI5/$FI$8)</f>
        <v>1.3120590699997661</v>
      </c>
      <c r="FK5" s="121">
        <f>(FI5/EN5)-1</f>
        <v>0.16877128211162673</v>
      </c>
      <c r="FL5" s="118">
        <v>1268355</v>
      </c>
      <c r="FM5" s="121">
        <f>(FL5/$FL$8)</f>
        <v>1.3390529801953752</v>
      </c>
      <c r="FN5" s="121">
        <f>(FL5/EQ5)-1</f>
        <v>0.11519814724936173</v>
      </c>
      <c r="FO5" s="118">
        <v>2221869</v>
      </c>
      <c r="FP5" s="121">
        <f>(FO5/$FO$8)</f>
        <v>1.3273336941599847</v>
      </c>
      <c r="FQ5" s="121">
        <f>(FO5/ET5)-1</f>
        <v>0.13757537777204343</v>
      </c>
      <c r="FR5" s="118">
        <v>1210566</v>
      </c>
      <c r="FS5" s="121">
        <f t="shared" si="2"/>
        <v>1.3348130702003931</v>
      </c>
      <c r="FT5" s="121">
        <f>(FR5/EW5)-1</f>
        <v>0.14231065381334496</v>
      </c>
      <c r="FU5" s="118">
        <v>3432435</v>
      </c>
      <c r="FV5" s="121">
        <f>(FU5/$FU$8)</f>
        <v>1.3299619660484212</v>
      </c>
      <c r="FW5" s="121">
        <f>(FU5/EZ5)-1</f>
        <v>0.13924056934895268</v>
      </c>
      <c r="FX5" s="118">
        <f>+GA5-FU5</f>
        <v>1790573</v>
      </c>
      <c r="FY5" s="121">
        <f t="shared" si="3"/>
        <v>1.3433119222418779</v>
      </c>
      <c r="FZ5" s="121">
        <f>(FX5/FC5)-1</f>
        <v>0.13931313131313128</v>
      </c>
      <c r="GA5" s="118">
        <v>5223008</v>
      </c>
      <c r="GB5" s="121">
        <f>(GA5/$GA$8)</f>
        <v>1.334507636933739</v>
      </c>
      <c r="GC5" s="121">
        <f>(GA5/FF5)-1</f>
        <v>0.13926544429757404</v>
      </c>
      <c r="GD5" s="118">
        <f>+GJ5-GG5</f>
        <v>1083086</v>
      </c>
      <c r="GE5" s="121">
        <f t="shared" si="4"/>
        <v>1.3297295571848804</v>
      </c>
      <c r="GF5" s="121">
        <f>(GD5/FI5)-1</f>
        <v>0.13588893293648541</v>
      </c>
      <c r="GG5" s="118">
        <v>1494139</v>
      </c>
      <c r="GH5" s="121">
        <f>(GG5/$GG$8)</f>
        <v>1.3446199507198537</v>
      </c>
      <c r="GI5" s="121">
        <f>(GG5/FL5)-1</f>
        <v>0.17801325338726137</v>
      </c>
      <c r="GJ5" s="118">
        <v>2577225</v>
      </c>
      <c r="GK5" s="121">
        <f>(GJ5/$GJ$8)</f>
        <v>1.3383217861011552</v>
      </c>
      <c r="GL5" s="121">
        <f>(GJ5/FO5)-1</f>
        <v>0.15993562176707998</v>
      </c>
      <c r="GM5" s="118">
        <v>1404870</v>
      </c>
      <c r="GN5" s="121">
        <f>(GM5/$GM$8)</f>
        <v>1.3416885447396645</v>
      </c>
      <c r="GO5" s="121">
        <f>(GM5/FR5)-1</f>
        <v>0.1605067381704095</v>
      </c>
      <c r="GP5" s="118">
        <v>3982095</v>
      </c>
      <c r="GQ5" s="121">
        <f>(GP5/$GP$8)</f>
        <v>1.3395076367269296</v>
      </c>
      <c r="GR5" s="121">
        <f>(GP5/FU5)-1</f>
        <v>0.16013704556677699</v>
      </c>
      <c r="GS5" s="118">
        <f>+GV5-GP5</f>
        <v>2249639</v>
      </c>
      <c r="GT5" s="121">
        <f>(GS5/$GS$8)</f>
        <v>1.3472449211196265</v>
      </c>
      <c r="GU5" s="121">
        <f>(GS5/FX5)-1</f>
        <v>0.25637938246583625</v>
      </c>
      <c r="GV5" s="118">
        <v>6231734</v>
      </c>
      <c r="GW5" s="121">
        <f>(GV5/$GV$8)</f>
        <v>1.3422905037078265</v>
      </c>
      <c r="GX5" s="121">
        <f>(GV5/GA5)-1</f>
        <v>0.19313123778481667</v>
      </c>
      <c r="GY5" s="118">
        <v>1349420</v>
      </c>
      <c r="GZ5" s="121">
        <f>GY5/$GY$8</f>
        <v>1.3348765203112094</v>
      </c>
      <c r="HA5" s="121">
        <f>GY5/GD5-1</f>
        <v>0.24590291075685577</v>
      </c>
      <c r="HB5" s="118">
        <v>1829287</v>
      </c>
      <c r="HC5" s="121">
        <f>(HB5/$HB$8)</f>
        <v>1.3507989065340644</v>
      </c>
      <c r="HD5" s="121">
        <f t="shared" si="5"/>
        <v>0.22430844787533144</v>
      </c>
      <c r="HE5" s="118">
        <f>GY5+HB5</f>
        <v>3178707</v>
      </c>
      <c r="HF5" s="121">
        <f>(HE5/$HE$8)</f>
        <v>1.3439933939954869</v>
      </c>
      <c r="HG5" s="121">
        <f t="shared" si="6"/>
        <v>0.23338358117742919</v>
      </c>
      <c r="HH5" s="118">
        <v>1678224</v>
      </c>
      <c r="HI5" s="121">
        <f t="shared" si="7"/>
        <v>1.3443375935723927</v>
      </c>
      <c r="HJ5" s="121">
        <f>(HH5/GM5)-1</f>
        <v>0.19457601059172736</v>
      </c>
      <c r="HK5" s="118">
        <v>4856931</v>
      </c>
      <c r="HL5" s="121">
        <f t="shared" si="8"/>
        <v>1.3441123059560767</v>
      </c>
      <c r="HM5" s="121">
        <f>(HK5/GP5)-1</f>
        <v>0.2196923980969816</v>
      </c>
      <c r="HN5" s="118">
        <f>+HQ5-HK5</f>
        <v>2466004</v>
      </c>
      <c r="HO5" s="121">
        <f>HN5/$HN$8</f>
        <v>1.3421408690484096</v>
      </c>
      <c r="HP5" s="121">
        <f>(HN5/GS5)-1</f>
        <v>9.6177653392388818E-2</v>
      </c>
      <c r="HQ5" s="118">
        <v>7322935</v>
      </c>
      <c r="HR5" s="121">
        <f>(HQ5/HQ$8)</f>
        <v>1.3434477766044648</v>
      </c>
      <c r="HS5" s="121">
        <f>(HQ5/GV5)-1</f>
        <v>0.17510391168814321</v>
      </c>
      <c r="HT5" s="118">
        <v>1425416</v>
      </c>
      <c r="HU5" s="121">
        <f>HT5/HT$8</f>
        <v>1.324553871772284</v>
      </c>
      <c r="HV5" s="121">
        <f>HT5/GY5-1</f>
        <v>5.6317529012464673E-2</v>
      </c>
      <c r="HW5" s="118">
        <v>1964141</v>
      </c>
      <c r="HX5" s="121">
        <f>(HW5/HW$8)</f>
        <v>1.3409952556481273</v>
      </c>
      <c r="HY5" s="121">
        <f t="shared" si="9"/>
        <v>7.3719432762600956E-2</v>
      </c>
      <c r="HZ5" s="118">
        <f>HT5+HW5</f>
        <v>3389557</v>
      </c>
      <c r="IA5" s="121">
        <f>(HZ5/HZ$8)</f>
        <v>1.3340316596460142</v>
      </c>
      <c r="IB5" s="121">
        <f t="shared" si="10"/>
        <v>6.6332002288981062E-2</v>
      </c>
      <c r="IC5" s="118">
        <v>1673726</v>
      </c>
      <c r="ID5" s="121">
        <f>(IC5/IC$8)</f>
        <v>1.3279134382403297</v>
      </c>
      <c r="IE5" s="121">
        <f t="shared" si="11"/>
        <v>-2.680214321806873E-3</v>
      </c>
      <c r="IF5" s="118">
        <f>HZ5+IC5</f>
        <v>5063283</v>
      </c>
      <c r="IG5" s="121">
        <f>(IF5/IF$8)</f>
        <v>1.3320029832252769</v>
      </c>
      <c r="IH5" s="121">
        <f t="shared" si="12"/>
        <v>4.2486088437327929E-2</v>
      </c>
      <c r="II5" s="118">
        <v>2581359</v>
      </c>
      <c r="IJ5" s="121">
        <f t="shared" si="13"/>
        <v>1.3441049849414528</v>
      </c>
      <c r="IK5" s="121">
        <f t="shared" si="14"/>
        <v>4.6778107415884174E-2</v>
      </c>
      <c r="IL5" s="118">
        <v>7644642</v>
      </c>
      <c r="IM5" s="121">
        <f t="shared" si="15"/>
        <v>1.3360654777894272</v>
      </c>
      <c r="IN5" s="121">
        <f t="shared" si="16"/>
        <v>4.3931429133264199E-2</v>
      </c>
      <c r="IO5" s="118">
        <v>1640494</v>
      </c>
      <c r="IP5" s="121">
        <f t="shared" si="17"/>
        <v>1.3286751913850021</v>
      </c>
      <c r="IQ5" s="121">
        <f t="shared" si="18"/>
        <v>0.15088788115188834</v>
      </c>
    </row>
    <row r="6" spans="2:251" s="112" customFormat="1" ht="16.5" customHeight="1">
      <c r="B6" s="113" t="s">
        <v>1055</v>
      </c>
      <c r="C6" s="114" t="s">
        <v>175</v>
      </c>
      <c r="D6" s="118"/>
      <c r="E6" s="116">
        <f>D6/$D$8</f>
        <v>0</v>
      </c>
      <c r="F6" s="118"/>
      <c r="G6" s="116">
        <f>F6/$F$8</f>
        <v>0</v>
      </c>
      <c r="H6" s="115">
        <f>D6+F6</f>
        <v>0</v>
      </c>
      <c r="I6" s="116">
        <f>H6/$H$8</f>
        <v>0</v>
      </c>
      <c r="J6" s="118"/>
      <c r="K6" s="116">
        <f>J6/$J$8</f>
        <v>0</v>
      </c>
      <c r="L6" s="115">
        <f>H6+J6</f>
        <v>0</v>
      </c>
      <c r="M6" s="116">
        <f>L6/$L$8</f>
        <v>0</v>
      </c>
      <c r="N6" s="118"/>
      <c r="O6" s="116">
        <f>N6/$N$8</f>
        <v>0</v>
      </c>
      <c r="P6" s="115">
        <f>L6+N6</f>
        <v>0</v>
      </c>
      <c r="Q6" s="116">
        <f>P6/$P$8</f>
        <v>0</v>
      </c>
      <c r="R6" s="118"/>
      <c r="S6" s="116">
        <f>R6/$R$8</f>
        <v>0</v>
      </c>
      <c r="T6" s="24" t="e">
        <f>R6/D6-1</f>
        <v>#DIV/0!</v>
      </c>
      <c r="U6" s="118"/>
      <c r="V6" s="117">
        <f>U6/$U$8</f>
        <v>0</v>
      </c>
      <c r="W6" s="24" t="e">
        <f>U6/F6-1</f>
        <v>#DIV/0!</v>
      </c>
      <c r="X6" s="115">
        <f>R6+U6</f>
        <v>0</v>
      </c>
      <c r="Y6" s="117">
        <f>X6/$X$8</f>
        <v>0</v>
      </c>
      <c r="Z6" s="24" t="e">
        <f>X6/H6-1</f>
        <v>#DIV/0!</v>
      </c>
      <c r="AA6" s="118"/>
      <c r="AB6" s="117">
        <f>AA6/$AA$8</f>
        <v>0</v>
      </c>
      <c r="AC6" s="24" t="e">
        <f>AA6/J6-1</f>
        <v>#DIV/0!</v>
      </c>
      <c r="AD6" s="115">
        <f>X6+AA6</f>
        <v>0</v>
      </c>
      <c r="AE6" s="117">
        <f>AD6/$AD$8</f>
        <v>0</v>
      </c>
      <c r="AF6" s="24" t="e">
        <f>AD6/L6-1</f>
        <v>#DIV/0!</v>
      </c>
      <c r="AG6" s="118"/>
      <c r="AH6" s="117">
        <f>AG6/$AG$8</f>
        <v>0</v>
      </c>
      <c r="AI6" s="24" t="e">
        <f>AG6/N6-1</f>
        <v>#DIV/0!</v>
      </c>
      <c r="AJ6" s="115">
        <f>AD6+AG6</f>
        <v>0</v>
      </c>
      <c r="AK6" s="117">
        <f>AJ6/$AJ$8</f>
        <v>0</v>
      </c>
      <c r="AL6" s="24" t="e">
        <f>AJ6/P6-1</f>
        <v>#DIV/0!</v>
      </c>
      <c r="AM6" s="118"/>
      <c r="AN6" s="117">
        <f>AM6/$AM$8</f>
        <v>0</v>
      </c>
      <c r="AO6" s="117" t="e">
        <f>AM6/R6-1</f>
        <v>#DIV/0!</v>
      </c>
      <c r="AP6" s="118"/>
      <c r="AQ6" s="117">
        <f>AP6/$AP$8</f>
        <v>0</v>
      </c>
      <c r="AR6" s="117" t="e">
        <f>AP6/U6-1</f>
        <v>#DIV/0!</v>
      </c>
      <c r="AS6" s="118">
        <f>AM6+AP6</f>
        <v>0</v>
      </c>
      <c r="AT6" s="117">
        <f>AS6/$AS$8</f>
        <v>0</v>
      </c>
      <c r="AU6" s="117" t="e">
        <f>AS6/X6-1</f>
        <v>#DIV/0!</v>
      </c>
      <c r="AV6" s="118"/>
      <c r="AW6" s="117">
        <f>AV6/$AV$8</f>
        <v>0</v>
      </c>
      <c r="AX6" s="117" t="e">
        <f>AV6/AA6-1</f>
        <v>#DIV/0!</v>
      </c>
      <c r="AY6" s="118">
        <f>AV6+AS6</f>
        <v>0</v>
      </c>
      <c r="AZ6" s="117">
        <f>AY6/$AY$8</f>
        <v>0</v>
      </c>
      <c r="BA6" s="117" t="e">
        <f>AY6/AD6-1</f>
        <v>#DIV/0!</v>
      </c>
      <c r="BB6" s="118"/>
      <c r="BC6" s="117">
        <f>BB6/$BB$8</f>
        <v>0</v>
      </c>
      <c r="BD6" s="24" t="e">
        <f>BB6/AG6-1</f>
        <v>#DIV/0!</v>
      </c>
      <c r="BE6" s="118">
        <f>BB6+AY6</f>
        <v>0</v>
      </c>
      <c r="BF6" s="117">
        <f>BE6/$BE$8</f>
        <v>0</v>
      </c>
      <c r="BG6" s="24" t="e">
        <f>BE6/AJ6-1</f>
        <v>#DIV/0!</v>
      </c>
      <c r="BH6" s="118"/>
      <c r="BI6" s="117">
        <f>BH6/$BH$8</f>
        <v>0</v>
      </c>
      <c r="BJ6" s="117" t="e">
        <f>(BH6/AM6)-1</f>
        <v>#DIV/0!</v>
      </c>
      <c r="BK6" s="118"/>
      <c r="BL6" s="117">
        <f>BK6/$BK$8</f>
        <v>0</v>
      </c>
      <c r="BM6" s="117" t="e">
        <f>(BK6/AP6)-1</f>
        <v>#DIV/0!</v>
      </c>
      <c r="BN6" s="118">
        <f>BK6+BH6</f>
        <v>0</v>
      </c>
      <c r="BO6" s="117">
        <f>BN6/$BN$8</f>
        <v>0</v>
      </c>
      <c r="BP6" s="117" t="e">
        <f>BN6/AS6-1</f>
        <v>#DIV/0!</v>
      </c>
      <c r="BQ6" s="118"/>
      <c r="BR6" s="117">
        <f>BQ6/$BQ$8</f>
        <v>0</v>
      </c>
      <c r="BS6" s="117" t="e">
        <f>(BQ6/AV6)-1</f>
        <v>#DIV/0!</v>
      </c>
      <c r="BT6" s="118">
        <f>BN6+BQ6</f>
        <v>0</v>
      </c>
      <c r="BU6" s="117">
        <f>BT6/$BT$8</f>
        <v>0</v>
      </c>
      <c r="BV6" s="117" t="e">
        <f>BT6/AY6-1</f>
        <v>#DIV/0!</v>
      </c>
      <c r="BW6" s="118"/>
      <c r="BX6" s="117">
        <f>BW6/$BW$8</f>
        <v>0</v>
      </c>
      <c r="BY6" s="117" t="e">
        <f>(BW6/BB6)-1</f>
        <v>#DIV/0!</v>
      </c>
      <c r="BZ6" s="118">
        <f>BT6+BW6</f>
        <v>0</v>
      </c>
      <c r="CA6" s="117">
        <f>BZ6/$BZ$8</f>
        <v>0</v>
      </c>
      <c r="CB6" s="117" t="e">
        <f>(BZ6/BE6)-1</f>
        <v>#DIV/0!</v>
      </c>
      <c r="CC6" s="118"/>
      <c r="CD6" s="117">
        <f>CC6/$CC$8</f>
        <v>0</v>
      </c>
      <c r="CE6" s="117" t="e">
        <f>(CC6/BH6)-1</f>
        <v>#DIV/0!</v>
      </c>
      <c r="CF6" s="118"/>
      <c r="CG6" s="117">
        <f>CF6/$CF$8</f>
        <v>0</v>
      </c>
      <c r="CH6" s="117" t="e">
        <f>(CF6/BK6)-1</f>
        <v>#DIV/0!</v>
      </c>
      <c r="CI6" s="118">
        <f>CF6+CC6</f>
        <v>0</v>
      </c>
      <c r="CJ6" s="117">
        <f>CI6/$CI$8</f>
        <v>0</v>
      </c>
      <c r="CK6" s="117" t="e">
        <f>(CI6/BN6)-1</f>
        <v>#DIV/0!</v>
      </c>
      <c r="CL6" s="118"/>
      <c r="CM6" s="117">
        <f>CL6/$CL$8</f>
        <v>0</v>
      </c>
      <c r="CN6" s="117" t="e">
        <f>(CL6/BQ6)-1</f>
        <v>#DIV/0!</v>
      </c>
      <c r="CO6" s="119">
        <f>CI6+CL6</f>
        <v>0</v>
      </c>
      <c r="CP6" s="117">
        <f>CO6/$CO$8</f>
        <v>0</v>
      </c>
      <c r="CQ6" s="117" t="e">
        <f>(CO6/BT6)-1</f>
        <v>#DIV/0!</v>
      </c>
      <c r="CR6" s="120"/>
      <c r="CS6" s="117">
        <f>CR6/$CR$8</f>
        <v>0</v>
      </c>
      <c r="CT6" s="117" t="e">
        <f>(CR6/BW6)-1</f>
        <v>#DIV/0!</v>
      </c>
      <c r="CU6" s="120">
        <f>CO6+CR6</f>
        <v>0</v>
      </c>
      <c r="CV6" s="117">
        <f>CU6/$CU$8</f>
        <v>0</v>
      </c>
      <c r="CW6" s="117" t="e">
        <f>(CU6/BZ6)-1</f>
        <v>#DIV/0!</v>
      </c>
      <c r="CX6" s="118"/>
      <c r="CY6" s="117">
        <f>CX6/$CX$8</f>
        <v>0</v>
      </c>
      <c r="CZ6" s="117" t="e">
        <f>CX6/CC6-1</f>
        <v>#DIV/0!</v>
      </c>
      <c r="DA6" s="118"/>
      <c r="DB6" s="117">
        <f>DA6/$DA$8</f>
        <v>0</v>
      </c>
      <c r="DC6" s="117" t="e">
        <f>DA6/CF6-1</f>
        <v>#DIV/0!</v>
      </c>
      <c r="DD6" s="118">
        <f>SUM(CX6,DA6)</f>
        <v>0</v>
      </c>
      <c r="DE6" s="117">
        <f>DD6/$DD$8</f>
        <v>0</v>
      </c>
      <c r="DF6" s="117" t="e">
        <f>DD6/CI6-1</f>
        <v>#DIV/0!</v>
      </c>
      <c r="DG6" s="118"/>
      <c r="DH6" s="117">
        <f>DG6/$DG$8</f>
        <v>0</v>
      </c>
      <c r="DI6" s="117" t="e">
        <f>DG6/CL6-1</f>
        <v>#DIV/0!</v>
      </c>
      <c r="DJ6" s="118">
        <f>SUM(DD6,DG6)</f>
        <v>0</v>
      </c>
      <c r="DK6" s="117">
        <f>DJ6/$DJ$8</f>
        <v>0</v>
      </c>
      <c r="DL6" s="117" t="e">
        <f>DJ6/CO6-1</f>
        <v>#DIV/0!</v>
      </c>
      <c r="DM6" s="118"/>
      <c r="DN6" s="117">
        <f>DM6/$DM$8</f>
        <v>0</v>
      </c>
      <c r="DO6" s="117" t="e">
        <f>DM6/CR6-1</f>
        <v>#DIV/0!</v>
      </c>
      <c r="DP6" s="120">
        <f>DJ6+DM6</f>
        <v>0</v>
      </c>
      <c r="DQ6" s="117">
        <f>DP6/$DP$8</f>
        <v>0</v>
      </c>
      <c r="DR6" s="117" t="e">
        <f>DP6/CU6-1</f>
        <v>#DIV/0!</v>
      </c>
      <c r="DS6" s="118"/>
      <c r="DT6" s="121">
        <f>DS6/$DS$8</f>
        <v>0</v>
      </c>
      <c r="DU6" s="121" t="e">
        <f>(DS6/CX6)-1</f>
        <v>#DIV/0!</v>
      </c>
      <c r="DV6" s="118"/>
      <c r="DW6" s="121">
        <f>(DV6/$DV$8)</f>
        <v>0</v>
      </c>
      <c r="DX6" s="121" t="e">
        <f>(DV6/DA6)-1</f>
        <v>#DIV/0!</v>
      </c>
      <c r="DY6" s="118">
        <f>+EE6-EB6</f>
        <v>173863</v>
      </c>
      <c r="DZ6" s="121">
        <f>(DY6/$DY$8)</f>
        <v>0.13718517232672642</v>
      </c>
      <c r="EA6" s="121" t="e">
        <f>(DY6/DD6)-1</f>
        <v>#DIV/0!</v>
      </c>
      <c r="EB6" s="118">
        <v>87593</v>
      </c>
      <c r="EC6" s="121">
        <f>(EB6/$EB$8)</f>
        <v>0.13330725821670553</v>
      </c>
      <c r="ED6" s="121" t="e">
        <f>(EB6/DG6)-1</f>
        <v>#DIV/0!</v>
      </c>
      <c r="EE6" s="118">
        <v>261456</v>
      </c>
      <c r="EF6" s="121">
        <f>(EE6/$EE$8)</f>
        <v>0.13586110424041123</v>
      </c>
      <c r="EG6" s="121" t="e">
        <f>(EE6/DJ6)-1</f>
        <v>#DIV/0!</v>
      </c>
      <c r="EH6" s="118">
        <f>+EK6-EE6</f>
        <v>93005</v>
      </c>
      <c r="EI6" s="121">
        <f>(EH6/$EH$8)</f>
        <v>9.5666440371124692E-2</v>
      </c>
      <c r="EJ6" s="121" t="e">
        <f>(EH6/DM6)-1</f>
        <v>#DIV/0!</v>
      </c>
      <c r="EK6" s="118">
        <v>354461</v>
      </c>
      <c r="EL6" s="121">
        <f>(EK6/$EK$8)</f>
        <v>0.12237068276544673</v>
      </c>
      <c r="EM6" s="121" t="e">
        <f>(EK6/DP6)-1</f>
        <v>#DIV/0!</v>
      </c>
      <c r="EN6" s="118">
        <f>+ET6-EQ6</f>
        <v>93289</v>
      </c>
      <c r="EO6" s="121">
        <f>(EN6/$EN$8)</f>
        <v>0.1506607730309642</v>
      </c>
      <c r="EP6" s="121" t="e">
        <f>(EN6/DS6)-1</f>
        <v>#DIV/0!</v>
      </c>
      <c r="EQ6" s="118">
        <v>103774</v>
      </c>
      <c r="ER6" s="121">
        <f>(EQ6/$EQ$8)</f>
        <v>0.12134911345008999</v>
      </c>
      <c r="ES6" s="121" t="e">
        <f>(EQ6/DV6)-1</f>
        <v>#DIV/0!</v>
      </c>
      <c r="ET6" s="118">
        <v>197063</v>
      </c>
      <c r="EU6" s="121">
        <f>(ET6/$ET$8)</f>
        <v>0.13365930351174199</v>
      </c>
      <c r="EV6" s="121">
        <f t="shared" si="1"/>
        <v>0.13343839689870762</v>
      </c>
      <c r="EW6" s="118">
        <v>105604</v>
      </c>
      <c r="EX6" s="121">
        <f>EW6/$EW$8</f>
        <v>0.13146926275427631</v>
      </c>
      <c r="EY6" s="121">
        <f>(EW6/EB6)-1</f>
        <v>0.20562145376913676</v>
      </c>
      <c r="EZ6" s="118">
        <v>302667</v>
      </c>
      <c r="FA6" s="121">
        <f>(EZ6/$EZ$8)</f>
        <v>0.13288687490368273</v>
      </c>
      <c r="FB6" s="121">
        <f>(EZ6/EE6)-1</f>
        <v>0.15762116761520106</v>
      </c>
      <c r="FC6" s="118">
        <f>+FF6-EZ6</f>
        <v>112788</v>
      </c>
      <c r="FD6" s="121">
        <f>FC6/$FC$8</f>
        <v>9.5233431166260818E-2</v>
      </c>
      <c r="FE6" s="121">
        <f>(FC6/EH6)-1</f>
        <v>0.21270899414009992</v>
      </c>
      <c r="FF6" s="118">
        <v>415455</v>
      </c>
      <c r="FG6" s="121">
        <f>(FF6/$FF$8)</f>
        <v>0.12000571930351593</v>
      </c>
      <c r="FH6" s="121">
        <f>(FF6/EK6)-1</f>
        <v>0.17207534820473902</v>
      </c>
      <c r="FI6" s="118">
        <f>+FO6-FL6</f>
        <v>111879</v>
      </c>
      <c r="FJ6" s="121">
        <f>(FI6/$FI$8)</f>
        <v>0.1539482972379051</v>
      </c>
      <c r="FK6" s="121">
        <f>(FI6/EN6)-1</f>
        <v>0.19927322621102173</v>
      </c>
      <c r="FL6" s="118">
        <v>118163</v>
      </c>
      <c r="FM6" s="121">
        <f>(FL6/$FL$8)</f>
        <v>0.12474939374136272</v>
      </c>
      <c r="FN6" s="121">
        <f>(FL6/EQ6)-1</f>
        <v>0.13865708173530944</v>
      </c>
      <c r="FO6" s="118">
        <v>230042</v>
      </c>
      <c r="FP6" s="121">
        <f>(FO6/$FO$8)</f>
        <v>0.13742596780996144</v>
      </c>
      <c r="FQ6" s="121">
        <f>(FO6/ET6)-1</f>
        <v>0.1673525725275673</v>
      </c>
      <c r="FR6" s="118">
        <v>121023</v>
      </c>
      <c r="FS6" s="121">
        <f t="shared" si="2"/>
        <v>0.13344425846658683</v>
      </c>
      <c r="FT6" s="121">
        <f>(FR6/EW6)-1</f>
        <v>0.14600772698003861</v>
      </c>
      <c r="FU6" s="118">
        <v>351065</v>
      </c>
      <c r="FV6" s="121">
        <f>(FU6/$FU$8)</f>
        <v>0.13602678495318601</v>
      </c>
      <c r="FW6" s="121">
        <f>(FU6/EZ6)-1</f>
        <v>0.15990511023666265</v>
      </c>
      <c r="FX6" s="118">
        <f>+GA6-FU6</f>
        <v>131457</v>
      </c>
      <c r="FY6" s="121">
        <f t="shared" si="3"/>
        <v>9.8620807619767825E-2</v>
      </c>
      <c r="FZ6" s="121">
        <f>(FX6/FC6)-1</f>
        <v>0.16552292797106083</v>
      </c>
      <c r="GA6" s="118">
        <v>482522</v>
      </c>
      <c r="GB6" s="121">
        <f>(GA6/$GA$8)</f>
        <v>0.12328705871952361</v>
      </c>
      <c r="GC6" s="121">
        <f>(GA6/FF6)-1</f>
        <v>0.16143023913540566</v>
      </c>
      <c r="GD6" s="118">
        <f>+GJ6-GG6</f>
        <v>135153</v>
      </c>
      <c r="GE6" s="121">
        <f t="shared" si="4"/>
        <v>0.16593044212759478</v>
      </c>
      <c r="GF6" s="121">
        <f>(GD6/FI6)-1</f>
        <v>0.20802831630600926</v>
      </c>
      <c r="GG6" s="118">
        <v>155398</v>
      </c>
      <c r="GH6" s="121">
        <f>(GG6/$GG$8)</f>
        <v>0.13984726394395958</v>
      </c>
      <c r="GI6" s="121">
        <f>(GG6/FL6)-1</f>
        <v>0.31511556070851277</v>
      </c>
      <c r="GJ6" s="118">
        <v>290551</v>
      </c>
      <c r="GK6" s="121">
        <f>(GJ6/$GJ$8)</f>
        <v>0.15087962179222875</v>
      </c>
      <c r="GL6" s="121">
        <f>(GJ6/FO6)-1</f>
        <v>0.26303457629476346</v>
      </c>
      <c r="GM6" s="118">
        <v>166607</v>
      </c>
      <c r="GN6" s="121">
        <f>(GM6/$GM$8)</f>
        <v>0.1591141553121935</v>
      </c>
      <c r="GO6" s="121">
        <f>(GM6/FR6)-1</f>
        <v>0.37665567702007063</v>
      </c>
      <c r="GP6" s="118">
        <v>457820</v>
      </c>
      <c r="GQ6" s="121">
        <f>(GP6/$GP$8)</f>
        <v>0.15400270115261513</v>
      </c>
      <c r="GR6" s="121">
        <f>(GP6/FU6)-1</f>
        <v>0.30408898637004533</v>
      </c>
      <c r="GS6" s="118">
        <f>+GV6-GP6</f>
        <v>156844</v>
      </c>
      <c r="GT6" s="121">
        <f>(GS6/$GS$8)</f>
        <v>9.3929418190245945E-2</v>
      </c>
      <c r="GU6" s="121">
        <f>(GS6/FX6)-1</f>
        <v>0.19312018378633322</v>
      </c>
      <c r="GV6" s="118">
        <v>614664</v>
      </c>
      <c r="GW6" s="121">
        <f>(GV6/$GV$8)</f>
        <v>0.13239615974800392</v>
      </c>
      <c r="GX6" s="121">
        <f>(GV6/GA6)-1</f>
        <v>0.27385694331035682</v>
      </c>
      <c r="GY6" s="118">
        <v>172793</v>
      </c>
      <c r="GZ6" s="121">
        <f>GY6/$GY$8</f>
        <v>0.17093070991547094</v>
      </c>
      <c r="HA6" s="121">
        <f>GY6/GD6-1</f>
        <v>0.27849918240808558</v>
      </c>
      <c r="HB6" s="118">
        <v>193627</v>
      </c>
      <c r="HC6" s="121">
        <f>(HB6/$HB$8)</f>
        <v>0.14297982759155414</v>
      </c>
      <c r="HD6" s="121">
        <f t="shared" si="5"/>
        <v>0.24600702711746614</v>
      </c>
      <c r="HE6" s="118">
        <f>GY6+HB6</f>
        <v>366420</v>
      </c>
      <c r="HF6" s="121">
        <f>(HE6/$HE$8)</f>
        <v>0.15492653441409551</v>
      </c>
      <c r="HG6" s="121">
        <f t="shared" si="6"/>
        <v>0.26112111126790127</v>
      </c>
      <c r="HH6" s="118">
        <v>189167</v>
      </c>
      <c r="HI6" s="121">
        <f t="shared" si="7"/>
        <v>0.15153180359910765</v>
      </c>
      <c r="HJ6" s="121">
        <f>(HH6/GM6)-1</f>
        <v>0.13540847623449204</v>
      </c>
      <c r="HK6" s="118">
        <v>555587</v>
      </c>
      <c r="HL6" s="121">
        <f t="shared" si="8"/>
        <v>0.15375374361489155</v>
      </c>
      <c r="HM6" s="121">
        <f>(HK6/GP6)-1</f>
        <v>0.21354899305403863</v>
      </c>
      <c r="HN6" s="118">
        <f>+HQ6-HK6</f>
        <v>194865</v>
      </c>
      <c r="HO6" s="121">
        <f>HN6/$HN$8</f>
        <v>0.10605671379572715</v>
      </c>
      <c r="HP6" s="121">
        <f>(HN6/GS6)-1</f>
        <v>0.24241284333477853</v>
      </c>
      <c r="HQ6" s="118">
        <v>750452</v>
      </c>
      <c r="HR6" s="121">
        <f>(HQ6/HQ$8)</f>
        <v>0.13767609173758524</v>
      </c>
      <c r="HS6" s="121">
        <f>(HQ6/GV6)-1</f>
        <v>0.22091419051709549</v>
      </c>
      <c r="HT6" s="118">
        <v>188079</v>
      </c>
      <c r="HU6" s="121">
        <f>HT6/HT$8</f>
        <v>0.17477057059066226</v>
      </c>
      <c r="HV6" s="121">
        <f>HT6/GY6-1</f>
        <v>8.8464231768647927E-2</v>
      </c>
      <c r="HW6" s="118">
        <v>201601</v>
      </c>
      <c r="HX6" s="121">
        <f>(HW6/HW$8)</f>
        <v>0.13764082341029393</v>
      </c>
      <c r="HY6" s="121">
        <f t="shared" si="9"/>
        <v>4.118227313339573E-2</v>
      </c>
      <c r="HZ6" s="118">
        <f>HT6+HW6</f>
        <v>389680</v>
      </c>
      <c r="IA6" s="121">
        <f>(HZ6/HZ$8)</f>
        <v>0.15336678425259079</v>
      </c>
      <c r="IB6" s="121">
        <f t="shared" si="10"/>
        <v>6.3479067736477157E-2</v>
      </c>
      <c r="IC6" s="118">
        <v>205196</v>
      </c>
      <c r="ID6" s="121">
        <f>(IC6/IC$8)</f>
        <v>0.16279996001326544</v>
      </c>
      <c r="IE6" s="121">
        <f t="shared" si="11"/>
        <v>8.4734652449951708E-2</v>
      </c>
      <c r="IF6" s="118">
        <f>HZ6+IC6</f>
        <v>594876</v>
      </c>
      <c r="IG6" s="121">
        <f>(IF6/IF$8)</f>
        <v>0.15649463137832112</v>
      </c>
      <c r="IH6" s="121">
        <f t="shared" si="12"/>
        <v>7.0716197463223551E-2</v>
      </c>
      <c r="II6" s="118">
        <v>210568</v>
      </c>
      <c r="IJ6" s="121">
        <f t="shared" si="13"/>
        <v>0.109642052294606</v>
      </c>
      <c r="IK6" s="121">
        <f t="shared" si="14"/>
        <v>8.0583994047160878E-2</v>
      </c>
      <c r="IL6" s="118">
        <v>805443</v>
      </c>
      <c r="IM6" s="121">
        <f t="shared" si="15"/>
        <v>0.14076847373979706</v>
      </c>
      <c r="IN6" s="121">
        <f t="shared" si="16"/>
        <v>7.3277171624567483E-2</v>
      </c>
      <c r="IO6" s="118">
        <v>200210</v>
      </c>
      <c r="IP6" s="121">
        <f t="shared" si="17"/>
        <v>0.16215485095781593</v>
      </c>
      <c r="IQ6" s="121">
        <f t="shared" si="18"/>
        <v>6.4499492234646016E-2</v>
      </c>
    </row>
    <row r="7" spans="2:251" s="112" customFormat="1" ht="16.5" customHeight="1">
      <c r="B7" s="107" t="s">
        <v>378</v>
      </c>
      <c r="C7" s="107" t="s">
        <v>119</v>
      </c>
      <c r="D7" s="108">
        <f>D8+D9</f>
        <v>210204</v>
      </c>
      <c r="E7" s="109">
        <f t="shared" ref="E7:E12" si="19">D7/$D$8</f>
        <v>1.0615720259378219</v>
      </c>
      <c r="F7" s="108">
        <f>F8+F9</f>
        <v>295782</v>
      </c>
      <c r="G7" s="109">
        <f t="shared" ref="G7:G12" si="20">F7/$F$8</f>
        <v>1.0595884620344764</v>
      </c>
      <c r="H7" s="108">
        <f>H8+H9</f>
        <v>505986</v>
      </c>
      <c r="I7" s="109">
        <f t="shared" ref="I7:I12" si="21">H7/$H$8</f>
        <v>1.060411601978372</v>
      </c>
      <c r="J7" s="108">
        <f>J8+J9</f>
        <v>271867</v>
      </c>
      <c r="K7" s="109">
        <f t="shared" ref="K7:K12" si="22">J7/$J$8</f>
        <v>1.0644211531911061</v>
      </c>
      <c r="L7" s="108">
        <f>L8+L9</f>
        <v>777853</v>
      </c>
      <c r="M7" s="109">
        <f t="shared" ref="M7:M12" si="23">L7/$L$8</f>
        <v>1.061809539800129</v>
      </c>
      <c r="N7" s="108">
        <f>N8+N9</f>
        <v>424275</v>
      </c>
      <c r="O7" s="109">
        <f t="shared" ref="O7:O12" si="24">N7/$N$8</f>
        <v>1.0505470941734905</v>
      </c>
      <c r="P7" s="108">
        <f>P8+P9</f>
        <v>1202128</v>
      </c>
      <c r="Q7" s="109">
        <f t="shared" ref="Q7:Q12" si="25">P7/$P$8</f>
        <v>1.0578071405818552</v>
      </c>
      <c r="R7" s="108">
        <f>R8+R9</f>
        <v>266752</v>
      </c>
      <c r="S7" s="109">
        <f t="shared" ref="S7:S12" si="26">R7/$R$8</f>
        <v>1.0627781429908962</v>
      </c>
      <c r="T7" s="19">
        <f>R7/D7-1</f>
        <v>0.26901486175334433</v>
      </c>
      <c r="U7" s="108">
        <f>U8+U9</f>
        <v>380860</v>
      </c>
      <c r="V7" s="110">
        <f t="shared" ref="V7:V12" si="27">U7/$U$8</f>
        <v>1.0647202055301936</v>
      </c>
      <c r="W7" s="19">
        <f t="shared" ref="W7:W19" si="28">U7/F7-1</f>
        <v>0.28763751681981997</v>
      </c>
      <c r="X7" s="108">
        <f>X8+X9</f>
        <v>647612</v>
      </c>
      <c r="Y7" s="110">
        <f t="shared" ref="Y7:Y12" si="29">X7/$X$8</f>
        <v>1.0639194091052466</v>
      </c>
      <c r="Z7" s="19">
        <f t="shared" ref="Z7:Z19" si="30">X7/H7-1</f>
        <v>0.2799010249295435</v>
      </c>
      <c r="AA7" s="108">
        <f>AA8+AA9</f>
        <v>346787</v>
      </c>
      <c r="AB7" s="110">
        <f t="shared" ref="AB7:AB12" si="31">AA7/$AA$8</f>
        <v>1.0819410775513769</v>
      </c>
      <c r="AC7" s="19">
        <f t="shared" ref="AC7:AC19" si="32">AA7/J7-1</f>
        <v>0.27557592499273542</v>
      </c>
      <c r="AD7" s="108">
        <f>AD8+AD9</f>
        <v>994399</v>
      </c>
      <c r="AE7" s="110">
        <f t="shared" ref="AE7:AE12" si="33">AD7/$AD$8</f>
        <v>1.070135714954473</v>
      </c>
      <c r="AF7" s="19">
        <f t="shared" ref="AF7:AF19" si="34">AD7/L7-1</f>
        <v>0.2783893614860391</v>
      </c>
      <c r="AG7" s="108">
        <f>AG8+AG9</f>
        <v>536839</v>
      </c>
      <c r="AH7" s="110">
        <f t="shared" ref="AH7:AH12" si="35">AG7/$AG$8</f>
        <v>1.059106808528268</v>
      </c>
      <c r="AI7" s="19">
        <f t="shared" ref="AI7:AI19" si="36">AG7/N7-1</f>
        <v>0.26530905662600901</v>
      </c>
      <c r="AJ7" s="108">
        <f>AJ8+AJ9</f>
        <v>1531237</v>
      </c>
      <c r="AK7" s="110">
        <f t="shared" ref="AK7:AK12" si="37">AJ7/$AJ$8</f>
        <v>1.0662430671851988</v>
      </c>
      <c r="AL7" s="19">
        <f t="shared" ref="AL7:AL19" si="38">AJ7/P7-1</f>
        <v>0.27377201096721815</v>
      </c>
      <c r="AM7" s="108">
        <f>AM8+AM9</f>
        <v>347555</v>
      </c>
      <c r="AN7" s="111">
        <f t="shared" ref="AN7:AN12" si="39">AM7/$AM$8</f>
        <v>1.120086498889759</v>
      </c>
      <c r="AO7" s="111">
        <f t="shared" ref="AO7:AO19" si="40">AM7/R7-1</f>
        <v>0.30291431741842612</v>
      </c>
      <c r="AP7" s="108">
        <f>AP8+AP9</f>
        <v>490872</v>
      </c>
      <c r="AQ7" s="111">
        <f t="shared" ref="AQ7:AQ12" si="41">AP7/$AP$8</f>
        <v>1.1046843177189409</v>
      </c>
      <c r="AR7" s="111">
        <f t="shared" ref="AR7:AR19" si="42">AP7/U7-1</f>
        <v>0.28885154650002631</v>
      </c>
      <c r="AS7" s="108">
        <f>AS8+AS9</f>
        <v>838426</v>
      </c>
      <c r="AT7" s="111">
        <f t="shared" ref="AT7:AT12" si="43">AS7/$AS$8</f>
        <v>1.1110159968621132</v>
      </c>
      <c r="AU7" s="111">
        <f t="shared" ref="AU7:AU19" si="44">AS7/X7-1</f>
        <v>0.29464247110924435</v>
      </c>
      <c r="AV7" s="108">
        <f>AV8+AV9</f>
        <v>444012</v>
      </c>
      <c r="AW7" s="111">
        <f t="shared" ref="AW7:AW12" si="45">AV7/$AV$8</f>
        <v>1.1230631478305737</v>
      </c>
      <c r="AX7" s="111">
        <f t="shared" ref="AX7:AX19" si="46">AV7/AA7-1</f>
        <v>0.28035941370351258</v>
      </c>
      <c r="AY7" s="108">
        <f>AY8+AY9</f>
        <v>1282439</v>
      </c>
      <c r="AZ7" s="111">
        <f t="shared" ref="AZ7:AZ12" si="47">AY7/$AY$8</f>
        <v>1.1151585296076716</v>
      </c>
      <c r="BA7" s="111">
        <f t="shared" ref="BA7:BA19" si="48">AY7/AD7-1</f>
        <v>0.28966239909734415</v>
      </c>
      <c r="BB7" s="108">
        <f>BB8+BB9</f>
        <v>648500</v>
      </c>
      <c r="BC7" s="111">
        <f t="shared" ref="BC7:BC12" si="49">BB7/$BB$8</f>
        <v>1.0777402189050758</v>
      </c>
      <c r="BD7" s="111">
        <f t="shared" ref="BD7:BD19" si="50">BB7/AG7-1</f>
        <v>0.20799718351312024</v>
      </c>
      <c r="BE7" s="108">
        <f>BE8+BE9</f>
        <v>1930940</v>
      </c>
      <c r="BF7" s="111">
        <f t="shared" ref="BF7:BF12" si="51">BE7/$BE$8</f>
        <v>1.1023058374359489</v>
      </c>
      <c r="BG7" s="111">
        <f t="shared" ref="BG7:BG19" si="52">BE7/AJ7-1</f>
        <v>0.26103274672699261</v>
      </c>
      <c r="BH7" s="108">
        <f>BH8+BH9</f>
        <v>431797</v>
      </c>
      <c r="BI7" s="111">
        <f t="shared" ref="BI7:BI12" si="53">BH7/$BH$8</f>
        <v>1.1262810296752856</v>
      </c>
      <c r="BJ7" s="111">
        <f t="shared" ref="BJ7:BJ19" si="54">(BH7/AM7)-1</f>
        <v>0.24238465854325209</v>
      </c>
      <c r="BK7" s="108">
        <f>BK8+BK9</f>
        <v>566747</v>
      </c>
      <c r="BL7" s="111">
        <f t="shared" ref="BL7:BL12" si="55">BK7/$BK$8</f>
        <v>1.1107328621880426</v>
      </c>
      <c r="BM7" s="111">
        <f t="shared" ref="BM7:BM19" si="56">(BK7/AP7)-1</f>
        <v>0.15457186394823896</v>
      </c>
      <c r="BN7" s="108">
        <f>BN8+BN9</f>
        <v>998543</v>
      </c>
      <c r="BO7" s="111">
        <f t="shared" ref="BO7:BO12" si="57">BN7/$BN$8</f>
        <v>1.1174021881563825</v>
      </c>
      <c r="BP7" s="111">
        <f t="shared" ref="BP7:BP19" si="58">BN7/AS7-1</f>
        <v>0.19097332382345011</v>
      </c>
      <c r="BQ7" s="108">
        <f>BQ8+BQ9</f>
        <v>511370</v>
      </c>
      <c r="BR7" s="111">
        <f t="shared" ref="BR7:BR12" si="59">BQ7/$BQ$8</f>
        <v>1.138822449970381</v>
      </c>
      <c r="BS7" s="111">
        <f t="shared" ref="BS7:BS19" si="60">(BQ7/AV7)-1</f>
        <v>0.15170310712323087</v>
      </c>
      <c r="BT7" s="108">
        <f>BT8+BT9</f>
        <v>1509914</v>
      </c>
      <c r="BU7" s="111">
        <f t="shared" ref="BU7:BU12" si="61">BT7/$BT$8</f>
        <v>1.1245657886112981</v>
      </c>
      <c r="BV7" s="111">
        <f t="shared" ref="BV7:BV19" si="62">BT7/AY7-1</f>
        <v>0.17737685769069711</v>
      </c>
      <c r="BW7" s="108">
        <f>BW8+BW9</f>
        <v>673493</v>
      </c>
      <c r="BX7" s="111">
        <f t="shared" ref="BX7:BX12" si="63">BW7/$BW$8</f>
        <v>1.0973266336243275</v>
      </c>
      <c r="BY7" s="111">
        <f t="shared" ref="BY7:BY25" si="64">(BW7/BB7)-1</f>
        <v>3.8539707016191249E-2</v>
      </c>
      <c r="BZ7" s="108">
        <f>BZ8+BZ9</f>
        <v>2183407</v>
      </c>
      <c r="CA7" s="111">
        <f t="shared" ref="CA7:CA12" si="65">BZ7/$BZ$8</f>
        <v>1.1160204700212939</v>
      </c>
      <c r="CB7" s="111">
        <f t="shared" ref="CB7:CB25" si="66">(BZ7/BE7)-1</f>
        <v>0.13074823661014845</v>
      </c>
      <c r="CC7" s="108">
        <f>CC8+CC9</f>
        <v>419134</v>
      </c>
      <c r="CD7" s="111">
        <f t="shared" ref="CD7:CD12" si="67">CC7/$CC$8</f>
        <v>1.1557566682935843</v>
      </c>
      <c r="CE7" s="111">
        <f t="shared" ref="CE7:CE25" si="68">(CC7/BH7)-1</f>
        <v>-2.9326280636502777E-2</v>
      </c>
      <c r="CF7" s="108">
        <f>CF8+CF9</f>
        <v>613414</v>
      </c>
      <c r="CG7" s="111">
        <f t="shared" ref="CG7:CG12" si="69">CF7/$CF$8</f>
        <v>1.1057844148165241</v>
      </c>
      <c r="CH7" s="111">
        <f t="shared" ref="CH7:CH25" si="70">(CF7/BK7)-1</f>
        <v>8.2341856242732714E-2</v>
      </c>
      <c r="CI7" s="108">
        <f>CI8+CI9</f>
        <v>1032548</v>
      </c>
      <c r="CJ7" s="111">
        <f t="shared" ref="CJ7:CJ12" si="71">CI7/$CI$8</f>
        <v>1.1255401251389827</v>
      </c>
      <c r="CK7" s="111">
        <f t="shared" ref="CK7:CK25" si="72">(CI7/BN7)-1</f>
        <v>3.4054617577810919E-2</v>
      </c>
      <c r="CL7" s="108">
        <f>CL8+CL9</f>
        <v>552311</v>
      </c>
      <c r="CM7" s="111">
        <f t="shared" ref="CM7:CM12" si="73">CL7/$CL$8</f>
        <v>1.1347379450619439</v>
      </c>
      <c r="CN7" s="111">
        <f t="shared" ref="CN7:CN25" si="74">(CL7/BQ7)-1</f>
        <v>8.0061403680309784E-2</v>
      </c>
      <c r="CO7" s="108">
        <f>CO8+CO9</f>
        <v>1584860</v>
      </c>
      <c r="CP7" s="111">
        <f t="shared" ref="CP7:CP12" si="75">CO7/$CO$8</f>
        <v>1.1287284267411908</v>
      </c>
      <c r="CQ7" s="111">
        <f t="shared" ref="CQ7:CQ25" si="76">(CO7/BT7)-1</f>
        <v>4.9635939530330964E-2</v>
      </c>
      <c r="CR7" s="108">
        <f>CR8+CR9</f>
        <v>778769</v>
      </c>
      <c r="CS7" s="111">
        <f t="shared" ref="CS7:CS12" si="77">CR7/$CR$8</f>
        <v>1.0939948697633517</v>
      </c>
      <c r="CT7" s="111">
        <f t="shared" ref="CT7:CT25" si="78">(CR7/BW7)-1</f>
        <v>0.1563134286473653</v>
      </c>
      <c r="CU7" s="108">
        <f>CU8+CU9</f>
        <v>2363628</v>
      </c>
      <c r="CV7" s="111">
        <f t="shared" ref="CV7:CV12" si="79">CU7/$CU$8</f>
        <v>1.1170433579335792</v>
      </c>
      <c r="CW7" s="111">
        <f t="shared" ref="CW7:CW25" si="80">(CU7/BZ7)-1</f>
        <v>8.2541184488279074E-2</v>
      </c>
      <c r="CX7" s="108">
        <f>CX8+CX9</f>
        <v>505734</v>
      </c>
      <c r="CY7" s="111">
        <f t="shared" ref="CY7:CY12" si="81">CX7/$CX$8</f>
        <v>1.1487531970761802</v>
      </c>
      <c r="CZ7" s="111">
        <f t="shared" ref="CZ7:CZ25" si="82">CX7/CC7-1</f>
        <v>0.20661649973516827</v>
      </c>
      <c r="DA7" s="108">
        <f>DA8+DA9</f>
        <v>701979</v>
      </c>
      <c r="DB7" s="111">
        <f t="shared" ref="DB7:DB12" si="83">DA7/$DA$8</f>
        <v>1.1142718364923831</v>
      </c>
      <c r="DC7" s="111">
        <f t="shared" ref="DC7:DC25" si="84">DA7/CF7-1</f>
        <v>0.1443804673515765</v>
      </c>
      <c r="DD7" s="108">
        <f>DD8+DD9</f>
        <v>1207713</v>
      </c>
      <c r="DE7" s="111">
        <f t="shared" ref="DE7:DE12" si="85">DD7/$DD$8</f>
        <v>1.1284558998724579</v>
      </c>
      <c r="DF7" s="111">
        <f t="shared" ref="DF7:DF25" si="86">DD7/CI7-1</f>
        <v>0.16964344514734431</v>
      </c>
      <c r="DG7" s="108">
        <f>DG8+DG9</f>
        <v>643873</v>
      </c>
      <c r="DH7" s="111">
        <f t="shared" ref="DH7:DH12" si="87">DG7/$DG$8</f>
        <v>1.132104300734958</v>
      </c>
      <c r="DI7" s="111">
        <f t="shared" ref="DI7:DI25" si="88">DG7/CL7-1</f>
        <v>0.16577978711269559</v>
      </c>
      <c r="DJ7" s="108">
        <f>DJ8+DJ9</f>
        <v>1851586</v>
      </c>
      <c r="DK7" s="111">
        <f t="shared" ref="DK7:DK12" si="89">DJ7/$DJ$8</f>
        <v>1.1297219298647021</v>
      </c>
      <c r="DL7" s="111">
        <f t="shared" ref="DL7:DL25" si="90">DJ7/CO7-1</f>
        <v>0.16829625329682107</v>
      </c>
      <c r="DM7" s="108">
        <f>DM8+DM9</f>
        <v>899752</v>
      </c>
      <c r="DN7" s="111">
        <f t="shared" ref="DN7:DN12" si="91">DM7/$DM$8</f>
        <v>1.0923177966976201</v>
      </c>
      <c r="DO7" s="111">
        <f t="shared" ref="DO7:DO25" si="92">DM7/CR7-1</f>
        <v>0.15535158692757411</v>
      </c>
      <c r="DP7" s="108">
        <f>DP8+DP9</f>
        <v>2751338</v>
      </c>
      <c r="DQ7" s="111">
        <f t="shared" ref="DQ7:DQ12" si="93">DP7/$DP$8</f>
        <v>1.1172115940216423</v>
      </c>
      <c r="DR7" s="111">
        <f t="shared" ref="DR7:DR25" si="94">DP7/CU7-1</f>
        <v>0.1640317342661366</v>
      </c>
      <c r="DS7" s="108">
        <f>DS8+DS9</f>
        <v>598767</v>
      </c>
      <c r="DT7" s="111">
        <f t="shared" ref="DT7:EN7" si="95">DT8+DT9</f>
        <v>1.1565750511389647</v>
      </c>
      <c r="DU7" s="111">
        <f t="shared" si="95"/>
        <v>0.4137333770876801</v>
      </c>
      <c r="DV7" s="108">
        <f t="shared" si="95"/>
        <v>836419</v>
      </c>
      <c r="DW7" s="111">
        <f t="shared" si="95"/>
        <v>1.1157415497570209</v>
      </c>
      <c r="DX7" s="111">
        <f t="shared" si="95"/>
        <v>0.39519690293130361</v>
      </c>
      <c r="DY7" s="108">
        <f t="shared" si="95"/>
        <v>1435186</v>
      </c>
      <c r="DZ7" s="111">
        <f t="shared" si="95"/>
        <v>1.1324217270546648</v>
      </c>
      <c r="EA7" s="111">
        <f t="shared" si="95"/>
        <v>0.40493656630412334</v>
      </c>
      <c r="EB7" s="108">
        <f t="shared" si="95"/>
        <v>741922</v>
      </c>
      <c r="EC7" s="192">
        <f t="shared" si="95"/>
        <v>1.1291266154904456</v>
      </c>
      <c r="ED7" s="192">
        <f t="shared" si="95"/>
        <v>0.28459618955350185</v>
      </c>
      <c r="EE7" s="108">
        <f t="shared" si="95"/>
        <v>2177108</v>
      </c>
      <c r="EF7" s="192">
        <f t="shared" si="95"/>
        <v>1.1312966500314898</v>
      </c>
      <c r="EG7" s="192">
        <f t="shared" si="95"/>
        <v>0.36259437103963443</v>
      </c>
      <c r="EH7" s="108">
        <f t="shared" si="95"/>
        <v>1061434</v>
      </c>
      <c r="EI7" s="192">
        <f t="shared" si="95"/>
        <v>1.0918081013804029</v>
      </c>
      <c r="EJ7" s="192">
        <f t="shared" si="95"/>
        <v>0.35397755997912195</v>
      </c>
      <c r="EK7" s="108">
        <f t="shared" si="95"/>
        <v>3238543</v>
      </c>
      <c r="EL7" s="192">
        <f t="shared" si="95"/>
        <v>1.1180432207640845</v>
      </c>
      <c r="EM7" s="192">
        <f t="shared" si="95"/>
        <v>0.36075278737658212</v>
      </c>
      <c r="EN7" s="108">
        <f t="shared" si="95"/>
        <v>709276</v>
      </c>
      <c r="EO7" s="111">
        <f>(EN7/$EN$8)</f>
        <v>1.145473426152174</v>
      </c>
      <c r="EP7" s="111">
        <f>(EN7/DS7)-1</f>
        <v>0.1845609393971277</v>
      </c>
      <c r="EQ7" s="108">
        <f>EQ8+EQ9</f>
        <v>955454</v>
      </c>
      <c r="ER7" s="111">
        <f>ER8+ER9</f>
        <v>1.117269218131153</v>
      </c>
      <c r="ES7" s="111">
        <f>ES8+ES9</f>
        <v>0.29656300122354184</v>
      </c>
      <c r="ET7" s="108">
        <f>ET8+ET9</f>
        <v>1664731</v>
      </c>
      <c r="EU7" s="111">
        <f>EU8+EU9</f>
        <v>1.1291149835047967</v>
      </c>
      <c r="EV7" s="111">
        <f t="shared" si="1"/>
        <v>0.15994094145288495</v>
      </c>
      <c r="EW7" s="108">
        <f>EW8+EW9</f>
        <v>905058</v>
      </c>
      <c r="EX7" s="111">
        <f>EW7/$EW$8</f>
        <v>1.1267310708861389</v>
      </c>
      <c r="EY7" s="111">
        <f t="shared" ref="EY7:EY25" si="96">(EW7/EB7)-1</f>
        <v>0.21988295265540048</v>
      </c>
      <c r="EZ7" s="108">
        <f>EZ8+EZ9</f>
        <v>2569789</v>
      </c>
      <c r="FA7" s="111">
        <f>(EZ7/$EZ$8)</f>
        <v>1.1282737443192021</v>
      </c>
      <c r="FB7" s="111">
        <f t="shared" ref="FB7:FB25" si="97">(EZ7/EE7)-1</f>
        <v>0.18036817649836379</v>
      </c>
      <c r="FC7" s="108">
        <f>FC8+FC9</f>
        <v>1292720</v>
      </c>
      <c r="FD7" s="111">
        <f>FC7/$FC$8</f>
        <v>1.0915182567050457</v>
      </c>
      <c r="FE7" s="111">
        <f t="shared" ref="FE7:FE25" si="98">(FC7/EH7)-1</f>
        <v>0.21789955852177334</v>
      </c>
      <c r="FF7" s="108">
        <f>FF8+FF9</f>
        <v>3862508</v>
      </c>
      <c r="FG7" s="111">
        <f>(FF7/$FF$8)</f>
        <v>1.1156997770049337</v>
      </c>
      <c r="FH7" s="111">
        <f t="shared" ref="FH7:FH25" si="99">(FF7/EK7)-1</f>
        <v>0.19266843145204504</v>
      </c>
      <c r="FI7" s="108">
        <f>FI8+FI9</f>
        <v>833796</v>
      </c>
      <c r="FJ7" s="111">
        <f t="shared" ref="FJ7:FJ12" si="100">(FI7/$FI$8)</f>
        <v>1.1473241130487071</v>
      </c>
      <c r="FK7" s="111">
        <f>(FI7/EN7)-1</f>
        <v>0.17555930272559617</v>
      </c>
      <c r="FL7" s="108">
        <f>FL8+FL9</f>
        <v>1060402</v>
      </c>
      <c r="FM7" s="111">
        <f>(FL7/$FL$8)</f>
        <v>1.1195087008803815</v>
      </c>
      <c r="FN7" s="111">
        <f>(FL7/EQ7)-1</f>
        <v>0.109840976122346</v>
      </c>
      <c r="FO7" s="108">
        <f>FI7+FL7</f>
        <v>1894198</v>
      </c>
      <c r="FP7" s="111">
        <f t="shared" ref="FP7:FP12" si="101">(FO7/$FO$8)</f>
        <v>1.1315846383429693</v>
      </c>
      <c r="FQ7" s="111">
        <f t="shared" ref="FQ7:FQ25" si="102">(FO7/ET7)-1</f>
        <v>0.13784028771014656</v>
      </c>
      <c r="FR7" s="108">
        <f>FR8+FR9</f>
        <v>1021435</v>
      </c>
      <c r="FS7" s="111">
        <f t="shared" si="2"/>
        <v>1.12627051177725</v>
      </c>
      <c r="FT7" s="111">
        <f t="shared" ref="FT7:FT15" si="103">(FR7/EW7)-1</f>
        <v>0.12858512935082622</v>
      </c>
      <c r="FU7" s="108">
        <f>FO7+FR7</f>
        <v>2915633</v>
      </c>
      <c r="FV7" s="111">
        <f>(FU7/$FU$8)</f>
        <v>1.1297172406631608</v>
      </c>
      <c r="FW7" s="111">
        <f>(FU7/EZ7)-1</f>
        <v>0.13458069903793657</v>
      </c>
      <c r="FX7" s="108">
        <f>SUM(FX8:FX9)</f>
        <v>1454692</v>
      </c>
      <c r="FY7" s="111">
        <f t="shared" si="3"/>
        <v>1.0913294832379812</v>
      </c>
      <c r="FZ7" s="111">
        <f t="shared" ref="FZ7:FZ25" si="104">(FX7/FC7)-1</f>
        <v>0.12529550095921782</v>
      </c>
      <c r="GA7" s="108">
        <f>GA8+GA9</f>
        <v>4370328</v>
      </c>
      <c r="GB7" s="111">
        <f t="shared" ref="GB7:GB15" si="105">(GA7/$GA$8)</f>
        <v>1.1166431473789344</v>
      </c>
      <c r="GC7" s="111">
        <f t="shared" ref="GC7:GC14" si="106">(GA7/FF7)-1</f>
        <v>0.13147416134801526</v>
      </c>
      <c r="GD7" s="108">
        <f>GD8+GD9</f>
        <v>938900</v>
      </c>
      <c r="GE7" s="111">
        <f t="shared" si="4"/>
        <v>1.1527090934984703</v>
      </c>
      <c r="GF7" s="111">
        <f t="shared" ref="GF7:GF25" si="107">(GD7/FI7)-1</f>
        <v>0.12605481436706345</v>
      </c>
      <c r="GG7" s="108">
        <f>GG8+GG9</f>
        <v>1255227</v>
      </c>
      <c r="GH7" s="111">
        <f>(GG7/$GG$8)</f>
        <v>1.1296159640316128</v>
      </c>
      <c r="GI7" s="111">
        <f t="shared" ref="GI7:GI36" si="108">(GG7/FL7)-1</f>
        <v>0.18372749202660876</v>
      </c>
      <c r="GJ7" s="108">
        <f t="shared" ref="GJ7:GJ12" si="109">GD7+GG7</f>
        <v>2194127</v>
      </c>
      <c r="GK7" s="111">
        <f t="shared" ref="GK7:GK36" si="110">(GJ7/$GJ$8)</f>
        <v>1.1393836260213095</v>
      </c>
      <c r="GL7" s="111">
        <f>(GJ7/FO7)-1</f>
        <v>0.15834089150131092</v>
      </c>
      <c r="GM7" s="108">
        <f>GM8+GM9</f>
        <v>1204293</v>
      </c>
      <c r="GN7" s="111">
        <f t="shared" ref="GN7:GN36" si="111">(GM7/$GM$8)</f>
        <v>1.150132127962135</v>
      </c>
      <c r="GO7" s="111">
        <f t="shared" ref="GO7:GO25" si="112">(GM7/FR7)-1</f>
        <v>0.17902069147816557</v>
      </c>
      <c r="GP7" s="108">
        <f t="shared" ref="GP7:GP25" si="113">GJ7+GM7</f>
        <v>3398420</v>
      </c>
      <c r="GQ7" s="111">
        <f t="shared" ref="GQ7:GQ36" si="114">(GP7/$GP$8)</f>
        <v>1.1431694981675555</v>
      </c>
      <c r="GR7" s="111">
        <f t="shared" ref="GR7:GR25" si="115">(GP7/FU7)-1</f>
        <v>0.16558565498469791</v>
      </c>
      <c r="GS7" s="108">
        <f>GS8+GS9</f>
        <v>1818399</v>
      </c>
      <c r="GT7" s="111">
        <f t="shared" ref="GT7:GT15" si="116">(GS7/$GS$8)</f>
        <v>1.0889875296965457</v>
      </c>
      <c r="GU7" s="111">
        <f>(GS7/FX7)-1</f>
        <v>0.25002337264520591</v>
      </c>
      <c r="GV7" s="108">
        <f>GP7+GS7</f>
        <v>5216819</v>
      </c>
      <c r="GW7" s="111">
        <f t="shared" ref="GW7:GW25" si="117">(GV7/$GV$8)</f>
        <v>1.1236818842496423</v>
      </c>
      <c r="GX7" s="111">
        <f>(GV7/GA7)-1</f>
        <v>0.19369049645701653</v>
      </c>
      <c r="GY7" s="108">
        <f>SUM(GY8:GY9)</f>
        <v>1173947</v>
      </c>
      <c r="GZ7" s="111">
        <f t="shared" ref="GZ7:GZ17" si="118">GY7/$GY$8</f>
        <v>1.1612946943055411</v>
      </c>
      <c r="HA7" s="111">
        <f>GY7/GD7-1</f>
        <v>0.25034295452124833</v>
      </c>
      <c r="HB7" s="108">
        <f>HB8+HB9</f>
        <v>1536401</v>
      </c>
      <c r="HC7" s="111">
        <f t="shared" ref="HC7:HC16" si="119">(HB7/$HB$8)</f>
        <v>1.1345233365774989</v>
      </c>
      <c r="HD7" s="111">
        <f t="shared" si="5"/>
        <v>0.22400251109958602</v>
      </c>
      <c r="HE7" s="108">
        <f t="shared" ref="HE7:HE25" si="120">GY7+HB7</f>
        <v>2710348</v>
      </c>
      <c r="HF7" s="111">
        <f>(HE7/$HE$8)</f>
        <v>1.1459658934997405</v>
      </c>
      <c r="HG7" s="111">
        <f t="shared" si="6"/>
        <v>0.23527398368462715</v>
      </c>
      <c r="HH7" s="108">
        <f>HH8+HH9</f>
        <v>1420605</v>
      </c>
      <c r="HI7" s="111">
        <f t="shared" si="7"/>
        <v>1.1379724679881285</v>
      </c>
      <c r="HJ7" s="111">
        <f>(HH7/GM7)-1</f>
        <v>0.17961741868465575</v>
      </c>
      <c r="HK7" s="108">
        <f t="shared" ref="HK7:HK14" si="121">HE7+HH7</f>
        <v>4130953</v>
      </c>
      <c r="HL7" s="111">
        <f t="shared" si="8"/>
        <v>1.1432043738373416</v>
      </c>
      <c r="HM7" s="111">
        <f>(HK7/GP7)-1</f>
        <v>0.21555105019391374</v>
      </c>
      <c r="HN7" s="108">
        <f>HN8+HN9</f>
        <v>2014245</v>
      </c>
      <c r="HO7" s="111">
        <f t="shared" ref="HO7:HO18" si="122">HN7/$HN$8</f>
        <v>1.0962677006105479</v>
      </c>
      <c r="HP7" s="111">
        <f t="shared" ref="HP7:HP25" si="123">(HN7/GS7)-1</f>
        <v>0.107702434944146</v>
      </c>
      <c r="HQ7" s="108">
        <f>HQ8+HQ9</f>
        <v>6145198</v>
      </c>
      <c r="HR7" s="111">
        <f t="shared" ref="HR7:HR25" si="124">(HQ7/HQ$8)</f>
        <v>1.1273830219569345</v>
      </c>
      <c r="HS7" s="111">
        <f t="shared" ref="HS7:HS25" si="125">(HQ7/GV7)-1</f>
        <v>0.17795882893387716</v>
      </c>
      <c r="HT7" s="108">
        <f>SUM(HT8:HT9)</f>
        <v>1247369</v>
      </c>
      <c r="HU7" s="111">
        <f>HT7/HT$8</f>
        <v>1.1591054390288325</v>
      </c>
      <c r="HV7" s="111">
        <f t="shared" ref="HV7:HV25" si="126">HT7/GY7-1</f>
        <v>6.2542857556601827E-2</v>
      </c>
      <c r="HW7" s="108">
        <f>HW8+HW9</f>
        <v>1647580</v>
      </c>
      <c r="HX7" s="111">
        <f t="shared" ref="HX7:HX36" si="127">(HW7/HW$8)</f>
        <v>1.1248667805930133</v>
      </c>
      <c r="HY7" s="111">
        <f t="shared" si="9"/>
        <v>7.2363269745333358E-2</v>
      </c>
      <c r="HZ7" s="108">
        <f t="shared" ref="HZ7:HZ25" si="128">HT7+HW7</f>
        <v>2894949</v>
      </c>
      <c r="IA7" s="111">
        <f t="shared" ref="IA7:IA25" si="129">(HZ7/HZ$8)</f>
        <v>1.1393682475499216</v>
      </c>
      <c r="IB7" s="111">
        <f t="shared" si="10"/>
        <v>6.8109703993730619E-2</v>
      </c>
      <c r="IC7" s="108">
        <f>IC8+IC9</f>
        <v>1445829</v>
      </c>
      <c r="ID7" s="111">
        <f t="shared" ref="ID7:ID36" si="130">(IC7/IC$8)</f>
        <v>1.1471027865358951</v>
      </c>
      <c r="IE7" s="111">
        <f t="shared" si="11"/>
        <v>1.775581530404291E-2</v>
      </c>
      <c r="IF7" s="108">
        <f t="shared" ref="IF7:IF25" si="131">HZ7+IC7</f>
        <v>4340778</v>
      </c>
      <c r="IG7" s="111">
        <f t="shared" ref="IG7:IG25" si="132">(IF7/IF$8)</f>
        <v>1.1419328616470086</v>
      </c>
      <c r="IH7" s="111">
        <f t="shared" si="12"/>
        <v>5.0793364146239472E-2</v>
      </c>
      <c r="II7" s="108">
        <f>II8+II9</f>
        <v>2110802</v>
      </c>
      <c r="IJ7" s="111">
        <f t="shared" si="13"/>
        <v>1.0990875311897295</v>
      </c>
      <c r="IK7" s="111">
        <f t="shared" si="14"/>
        <v>4.7937068231520996E-2</v>
      </c>
      <c r="IL7" s="108">
        <f>IL8+IL9</f>
        <v>6451578</v>
      </c>
      <c r="IM7" s="111">
        <f t="shared" si="15"/>
        <v>1.1275519040742206</v>
      </c>
      <c r="IN7" s="111">
        <f t="shared" si="16"/>
        <v>4.9856815028580082E-2</v>
      </c>
      <c r="IO7" s="108">
        <f>SUM(IO8:IO9)</f>
        <v>1415324</v>
      </c>
      <c r="IP7" s="111">
        <f t="shared" si="17"/>
        <v>1.1463046415115123</v>
      </c>
      <c r="IQ7" s="111">
        <f t="shared" si="18"/>
        <v>0.13464740585985391</v>
      </c>
    </row>
    <row r="8" spans="2:251" s="112" customFormat="1" ht="16.5" customHeight="1">
      <c r="B8" s="113" t="s">
        <v>114</v>
      </c>
      <c r="C8" s="114" t="s">
        <v>115</v>
      </c>
      <c r="D8" s="115">
        <v>198012</v>
      </c>
      <c r="E8" s="116">
        <f t="shared" si="19"/>
        <v>1</v>
      </c>
      <c r="F8" s="115">
        <v>279148</v>
      </c>
      <c r="G8" s="116">
        <f t="shared" si="20"/>
        <v>1</v>
      </c>
      <c r="H8" s="115">
        <f>D8+F8</f>
        <v>477160</v>
      </c>
      <c r="I8" s="116">
        <f t="shared" si="21"/>
        <v>1</v>
      </c>
      <c r="J8" s="115">
        <v>255413</v>
      </c>
      <c r="K8" s="116">
        <f t="shared" si="22"/>
        <v>1</v>
      </c>
      <c r="L8" s="115">
        <f>H8+J8</f>
        <v>732573</v>
      </c>
      <c r="M8" s="116">
        <f t="shared" si="23"/>
        <v>1</v>
      </c>
      <c r="N8" s="115">
        <v>403861</v>
      </c>
      <c r="O8" s="116">
        <f t="shared" si="24"/>
        <v>1</v>
      </c>
      <c r="P8" s="115">
        <f>L8+N8</f>
        <v>1136434</v>
      </c>
      <c r="Q8" s="116">
        <f t="shared" si="25"/>
        <v>1</v>
      </c>
      <c r="R8" s="23">
        <v>250995</v>
      </c>
      <c r="S8" s="116">
        <f t="shared" si="26"/>
        <v>1</v>
      </c>
      <c r="T8" s="24">
        <f t="shared" ref="T8:T19" si="133">R8/D8-1</f>
        <v>0.26757469244288234</v>
      </c>
      <c r="U8" s="115">
        <v>357709</v>
      </c>
      <c r="V8" s="117">
        <f t="shared" si="27"/>
        <v>1</v>
      </c>
      <c r="W8" s="24">
        <f t="shared" si="28"/>
        <v>0.28143135541003339</v>
      </c>
      <c r="X8" s="115">
        <f>R8+U8</f>
        <v>608704</v>
      </c>
      <c r="Y8" s="117">
        <f t="shared" si="29"/>
        <v>1</v>
      </c>
      <c r="Z8" s="24">
        <f t="shared" si="30"/>
        <v>0.27568111325341604</v>
      </c>
      <c r="AA8" s="115">
        <v>320523</v>
      </c>
      <c r="AB8" s="117">
        <f t="shared" si="31"/>
        <v>1</v>
      </c>
      <c r="AC8" s="24">
        <f t="shared" si="32"/>
        <v>0.25492046215345332</v>
      </c>
      <c r="AD8" s="115">
        <f>X8+AA8</f>
        <v>929227</v>
      </c>
      <c r="AE8" s="117">
        <f t="shared" si="33"/>
        <v>1</v>
      </c>
      <c r="AF8" s="24">
        <f t="shared" si="34"/>
        <v>0.26844287190491589</v>
      </c>
      <c r="AG8" s="115">
        <v>506879</v>
      </c>
      <c r="AH8" s="117">
        <f t="shared" si="35"/>
        <v>1</v>
      </c>
      <c r="AI8" s="24">
        <f t="shared" si="36"/>
        <v>0.25508281314610715</v>
      </c>
      <c r="AJ8" s="115">
        <f>AD8+AG8-1</f>
        <v>1436105</v>
      </c>
      <c r="AK8" s="117">
        <f t="shared" si="37"/>
        <v>1</v>
      </c>
      <c r="AL8" s="24">
        <f t="shared" si="38"/>
        <v>0.26369415205810465</v>
      </c>
      <c r="AM8" s="118">
        <v>310293</v>
      </c>
      <c r="AN8" s="117">
        <f t="shared" si="39"/>
        <v>1</v>
      </c>
      <c r="AO8" s="117">
        <f t="shared" si="40"/>
        <v>0.23625171816171631</v>
      </c>
      <c r="AP8" s="118">
        <v>444355</v>
      </c>
      <c r="AQ8" s="117">
        <f t="shared" si="41"/>
        <v>1</v>
      </c>
      <c r="AR8" s="117">
        <f t="shared" si="42"/>
        <v>0.24222482520708177</v>
      </c>
      <c r="AS8" s="118">
        <f>AM8+AP8</f>
        <v>754648</v>
      </c>
      <c r="AT8" s="117">
        <f t="shared" si="43"/>
        <v>1</v>
      </c>
      <c r="AU8" s="117">
        <f t="shared" si="44"/>
        <v>0.23976185469456412</v>
      </c>
      <c r="AV8" s="118">
        <v>395358</v>
      </c>
      <c r="AW8" s="117">
        <f t="shared" si="45"/>
        <v>1</v>
      </c>
      <c r="AX8" s="117">
        <f t="shared" si="46"/>
        <v>0.23347778474555647</v>
      </c>
      <c r="AY8" s="118">
        <f>AV8+AS8</f>
        <v>1150006</v>
      </c>
      <c r="AZ8" s="117">
        <f t="shared" si="47"/>
        <v>1</v>
      </c>
      <c r="BA8" s="117">
        <f t="shared" si="48"/>
        <v>0.23759425845353177</v>
      </c>
      <c r="BB8" s="118">
        <v>601722</v>
      </c>
      <c r="BC8" s="117">
        <f t="shared" si="49"/>
        <v>1</v>
      </c>
      <c r="BD8" s="24">
        <f t="shared" si="50"/>
        <v>0.18711171699754781</v>
      </c>
      <c r="BE8" s="118">
        <f>BB8+AY8</f>
        <v>1751728</v>
      </c>
      <c r="BF8" s="117">
        <f t="shared" si="51"/>
        <v>1</v>
      </c>
      <c r="BG8" s="24">
        <f t="shared" si="52"/>
        <v>0.21977710543449125</v>
      </c>
      <c r="BH8" s="118">
        <v>383383</v>
      </c>
      <c r="BI8" s="117">
        <f t="shared" si="53"/>
        <v>1</v>
      </c>
      <c r="BJ8" s="117">
        <f t="shared" si="54"/>
        <v>0.23555155933263072</v>
      </c>
      <c r="BK8" s="118">
        <v>510246</v>
      </c>
      <c r="BL8" s="117">
        <f t="shared" si="55"/>
        <v>1</v>
      </c>
      <c r="BM8" s="117">
        <f t="shared" si="56"/>
        <v>0.1482845922741951</v>
      </c>
      <c r="BN8" s="118">
        <f>BK8+BH8</f>
        <v>893629</v>
      </c>
      <c r="BO8" s="117">
        <f t="shared" si="57"/>
        <v>1</v>
      </c>
      <c r="BP8" s="117">
        <f t="shared" si="58"/>
        <v>0.18416665783252584</v>
      </c>
      <c r="BQ8" s="118">
        <v>449034</v>
      </c>
      <c r="BR8" s="117">
        <f t="shared" si="59"/>
        <v>1</v>
      </c>
      <c r="BS8" s="117">
        <f t="shared" si="60"/>
        <v>0.13576555931586065</v>
      </c>
      <c r="BT8" s="118">
        <f>BN8+BQ8+1</f>
        <v>1342664</v>
      </c>
      <c r="BU8" s="117">
        <f t="shared" si="61"/>
        <v>1</v>
      </c>
      <c r="BV8" s="117">
        <f t="shared" si="62"/>
        <v>0.16752782159397439</v>
      </c>
      <c r="BW8" s="118">
        <v>613758</v>
      </c>
      <c r="BX8" s="117">
        <f t="shared" si="63"/>
        <v>1</v>
      </c>
      <c r="BY8" s="117">
        <f t="shared" si="64"/>
        <v>2.0002592559354548E-2</v>
      </c>
      <c r="BZ8" s="118">
        <f>BT8+BW8</f>
        <v>1956422</v>
      </c>
      <c r="CA8" s="117">
        <f t="shared" si="65"/>
        <v>1</v>
      </c>
      <c r="CB8" s="117">
        <f t="shared" si="66"/>
        <v>0.11685261638793243</v>
      </c>
      <c r="CC8" s="118">
        <v>362649</v>
      </c>
      <c r="CD8" s="117">
        <f t="shared" si="67"/>
        <v>1</v>
      </c>
      <c r="CE8" s="117">
        <f t="shared" si="68"/>
        <v>-5.4081688546440465E-2</v>
      </c>
      <c r="CF8" s="118">
        <v>554732</v>
      </c>
      <c r="CG8" s="117">
        <f t="shared" si="69"/>
        <v>1</v>
      </c>
      <c r="CH8" s="117">
        <f t="shared" si="70"/>
        <v>8.7185396847794916E-2</v>
      </c>
      <c r="CI8" s="118">
        <f>CF8+CC8-1</f>
        <v>917380</v>
      </c>
      <c r="CJ8" s="117">
        <f t="shared" si="71"/>
        <v>1</v>
      </c>
      <c r="CK8" s="117">
        <f t="shared" si="72"/>
        <v>2.6578143726311509E-2</v>
      </c>
      <c r="CL8" s="118">
        <v>486730</v>
      </c>
      <c r="CM8" s="117">
        <f t="shared" si="73"/>
        <v>1</v>
      </c>
      <c r="CN8" s="117">
        <f t="shared" si="74"/>
        <v>8.394909962274566E-2</v>
      </c>
      <c r="CO8" s="119">
        <f>CI8+CL8+1</f>
        <v>1404111</v>
      </c>
      <c r="CP8" s="117">
        <f t="shared" si="75"/>
        <v>1</v>
      </c>
      <c r="CQ8" s="117">
        <f t="shared" si="76"/>
        <v>4.5764986623608062E-2</v>
      </c>
      <c r="CR8" s="120">
        <v>711858</v>
      </c>
      <c r="CS8" s="117">
        <f t="shared" si="77"/>
        <v>1</v>
      </c>
      <c r="CT8" s="117">
        <f t="shared" si="78"/>
        <v>0.15983498382098471</v>
      </c>
      <c r="CU8" s="120">
        <f>CO8+CR8-1</f>
        <v>2115968</v>
      </c>
      <c r="CV8" s="117">
        <f t="shared" si="79"/>
        <v>1</v>
      </c>
      <c r="CW8" s="117">
        <f t="shared" si="80"/>
        <v>8.1549890565532301E-2</v>
      </c>
      <c r="CX8" s="118">
        <v>440246</v>
      </c>
      <c r="CY8" s="117">
        <f t="shared" si="81"/>
        <v>1</v>
      </c>
      <c r="CZ8" s="117">
        <f t="shared" si="82"/>
        <v>0.21397273948087547</v>
      </c>
      <c r="DA8" s="118">
        <v>629989</v>
      </c>
      <c r="DB8" s="117">
        <f t="shared" si="83"/>
        <v>1</v>
      </c>
      <c r="DC8" s="117">
        <f t="shared" si="84"/>
        <v>0.13566370788056203</v>
      </c>
      <c r="DD8" s="118">
        <f>SUM(CX8,DA8)</f>
        <v>1070235</v>
      </c>
      <c r="DE8" s="117">
        <f t="shared" si="85"/>
        <v>1</v>
      </c>
      <c r="DF8" s="117">
        <f t="shared" si="86"/>
        <v>0.16662124746560858</v>
      </c>
      <c r="DG8" s="118">
        <v>568740</v>
      </c>
      <c r="DH8" s="117">
        <f t="shared" si="87"/>
        <v>1</v>
      </c>
      <c r="DI8" s="117">
        <f t="shared" si="88"/>
        <v>0.16849177161876194</v>
      </c>
      <c r="DJ8" s="118">
        <f>SUM(DD8,DG8)</f>
        <v>1638975</v>
      </c>
      <c r="DK8" s="117">
        <f t="shared" si="89"/>
        <v>1</v>
      </c>
      <c r="DL8" s="117">
        <f t="shared" si="90"/>
        <v>0.16726882703717871</v>
      </c>
      <c r="DM8" s="118">
        <v>823709</v>
      </c>
      <c r="DN8" s="117">
        <f t="shared" si="91"/>
        <v>1</v>
      </c>
      <c r="DO8" s="117">
        <f t="shared" si="92"/>
        <v>0.15712543793846523</v>
      </c>
      <c r="DP8" s="118">
        <v>2462683</v>
      </c>
      <c r="DQ8" s="117">
        <f t="shared" si="93"/>
        <v>1</v>
      </c>
      <c r="DR8" s="117">
        <f t="shared" si="94"/>
        <v>0.16385644773455921</v>
      </c>
      <c r="DS8" s="118">
        <v>517707</v>
      </c>
      <c r="DT8" s="121">
        <f>DS8/$DS$8</f>
        <v>1</v>
      </c>
      <c r="DU8" s="121">
        <f t="shared" ref="DU8:DU25" si="134">(DS8/CX8)-1</f>
        <v>0.17594935558755798</v>
      </c>
      <c r="DV8" s="118">
        <v>749653</v>
      </c>
      <c r="DW8" s="121">
        <f>(DV8/$DV$8)</f>
        <v>1</v>
      </c>
      <c r="DX8" s="121">
        <f t="shared" ref="DX8:DX25" si="135">(DV8/DA8)-1</f>
        <v>0.18994617366334965</v>
      </c>
      <c r="DY8" s="118">
        <f>(DS8+DV8)</f>
        <v>1267360</v>
      </c>
      <c r="DZ8" s="121">
        <f>(DY8/$DY$8)</f>
        <v>1</v>
      </c>
      <c r="EA8" s="121">
        <f t="shared" ref="EA8:EA25" si="136">(DY8/DD8)-1</f>
        <v>0.18418851934388236</v>
      </c>
      <c r="EB8" s="118">
        <v>657076</v>
      </c>
      <c r="EC8" s="121">
        <f>(EB8/$EB$8)</f>
        <v>1</v>
      </c>
      <c r="ED8" s="121">
        <f t="shared" ref="ED8:ED25" si="137">(EB8/DG8)-1</f>
        <v>0.15531877483560153</v>
      </c>
      <c r="EE8" s="118">
        <f>(DY8+EB8)</f>
        <v>1924436</v>
      </c>
      <c r="EF8" s="121">
        <f>(EE8/$EE$8)</f>
        <v>1</v>
      </c>
      <c r="EG8" s="121">
        <f t="shared" ref="EG8:EG25" si="138">(EE8/DJ8)-1</f>
        <v>0.17417044189203623</v>
      </c>
      <c r="EH8" s="118">
        <v>972180</v>
      </c>
      <c r="EI8" s="121">
        <f>(EH8/$EH$8)</f>
        <v>1</v>
      </c>
      <c r="EJ8" s="121">
        <f t="shared" ref="EJ8:EJ40" si="139">(EH8/DM8)-1</f>
        <v>0.18024690758508166</v>
      </c>
      <c r="EK8" s="118">
        <v>2896617</v>
      </c>
      <c r="EL8" s="121">
        <f t="shared" ref="EL8:EL40" si="140">(EK8/$EK$8)</f>
        <v>1</v>
      </c>
      <c r="EM8" s="121">
        <f>(EK8/DP8)-1</f>
        <v>0.17620375825877721</v>
      </c>
      <c r="EN8" s="118">
        <v>619199</v>
      </c>
      <c r="EO8" s="121">
        <f t="shared" ref="EO8:EO36" si="141">(EN8/$EN$8)</f>
        <v>1</v>
      </c>
      <c r="EP8" s="121">
        <f t="shared" ref="EP8:EP36" si="142">(EN8/DS8)-1</f>
        <v>0.19604139020720224</v>
      </c>
      <c r="EQ8" s="118">
        <v>855169</v>
      </c>
      <c r="ER8" s="121">
        <f>(EQ8/$EQ$8)</f>
        <v>1</v>
      </c>
      <c r="ES8" s="121">
        <f t="shared" ref="ES8:ES14" si="143">(EQ8/DV8)-1</f>
        <v>0.14075312177767585</v>
      </c>
      <c r="ET8" s="118">
        <f>(EN8+EQ8)</f>
        <v>1474368</v>
      </c>
      <c r="EU8" s="121">
        <f>(ET8/$ET$8)</f>
        <v>1</v>
      </c>
      <c r="EV8" s="121">
        <f t="shared" si="1"/>
        <v>0.16333796237848763</v>
      </c>
      <c r="EW8" s="118">
        <v>803260</v>
      </c>
      <c r="EX8" s="121">
        <f>EW8/$EW$8</f>
        <v>1</v>
      </c>
      <c r="EY8" s="121">
        <f t="shared" si="96"/>
        <v>0.22247654761397473</v>
      </c>
      <c r="EZ8" s="118">
        <f>(ET8+EW8)+1</f>
        <v>2277629</v>
      </c>
      <c r="FA8" s="121">
        <f>(EZ8/$EZ$8)</f>
        <v>1</v>
      </c>
      <c r="FB8" s="121">
        <f t="shared" si="97"/>
        <v>0.18353065521534617</v>
      </c>
      <c r="FC8" s="118">
        <v>1184332</v>
      </c>
      <c r="FD8" s="121">
        <f t="shared" ref="FD8:FD36" si="144">FC8/$FC$8</f>
        <v>1</v>
      </c>
      <c r="FE8" s="121">
        <f t="shared" si="98"/>
        <v>0.2182229628258141</v>
      </c>
      <c r="FF8" s="118">
        <f>(EZ8+FC8)-1</f>
        <v>3461960</v>
      </c>
      <c r="FG8" s="121">
        <f t="shared" ref="FG8:FG36" si="145">(FF8/$FF$8)</f>
        <v>1</v>
      </c>
      <c r="FH8" s="121">
        <f t="shared" si="99"/>
        <v>0.19517354210100946</v>
      </c>
      <c r="FI8" s="118">
        <v>726731</v>
      </c>
      <c r="FJ8" s="121">
        <f t="shared" si="100"/>
        <v>1</v>
      </c>
      <c r="FK8" s="121">
        <f t="shared" ref="FK8:FK14" si="146">(FI8/EN8)-1</f>
        <v>0.17366307116129054</v>
      </c>
      <c r="FL8" s="118">
        <v>947203</v>
      </c>
      <c r="FM8" s="121">
        <f t="shared" ref="FM8:FM36" si="147">(FL8/$FL$8)</f>
        <v>1</v>
      </c>
      <c r="FN8" s="121">
        <f t="shared" ref="FN8:FN14" si="148">(FL8/EQ8)-1</f>
        <v>0.10762083284122781</v>
      </c>
      <c r="FO8" s="118">
        <f>FI8+FL8</f>
        <v>1673934</v>
      </c>
      <c r="FP8" s="121">
        <f t="shared" si="101"/>
        <v>1</v>
      </c>
      <c r="FQ8" s="121">
        <f>(FO8/ET8)-1</f>
        <v>0.13535698007553076</v>
      </c>
      <c r="FR8" s="118">
        <v>906918</v>
      </c>
      <c r="FS8" s="121">
        <f t="shared" si="2"/>
        <v>1</v>
      </c>
      <c r="FT8" s="121">
        <f t="shared" si="103"/>
        <v>0.12904663496252766</v>
      </c>
      <c r="FU8" s="118">
        <v>2580852</v>
      </c>
      <c r="FV8" s="121">
        <f>(FU8/$FU$8)</f>
        <v>1</v>
      </c>
      <c r="FW8" s="121">
        <f t="shared" ref="FW8:FW25" si="149">(FU8/EZ8)-1</f>
        <v>0.13313098840943804</v>
      </c>
      <c r="FX8" s="118">
        <v>1332954</v>
      </c>
      <c r="FY8" s="121">
        <f t="shared" si="3"/>
        <v>1</v>
      </c>
      <c r="FZ8" s="121">
        <f t="shared" si="104"/>
        <v>0.12549014972153083</v>
      </c>
      <c r="GA8" s="118">
        <v>3913809</v>
      </c>
      <c r="GB8" s="121">
        <f t="shared" si="105"/>
        <v>1</v>
      </c>
      <c r="GC8" s="121">
        <f t="shared" si="106"/>
        <v>0.13051826133173106</v>
      </c>
      <c r="GD8" s="118">
        <v>814516</v>
      </c>
      <c r="GE8" s="121">
        <f t="shared" si="4"/>
        <v>1</v>
      </c>
      <c r="GF8" s="121">
        <f t="shared" si="107"/>
        <v>0.12079435169271702</v>
      </c>
      <c r="GG8" s="118">
        <v>1111198</v>
      </c>
      <c r="GH8" s="121">
        <f t="shared" ref="GH8:GH36" si="150">(GG8/$GG$8)</f>
        <v>1</v>
      </c>
      <c r="GI8" s="121">
        <f t="shared" si="108"/>
        <v>0.17313606481398391</v>
      </c>
      <c r="GJ8" s="118">
        <f t="shared" si="109"/>
        <v>1925714</v>
      </c>
      <c r="GK8" s="121">
        <f t="shared" si="110"/>
        <v>1</v>
      </c>
      <c r="GL8" s="121">
        <f t="shared" ref="GL8:GL25" si="151">(GJ8/FO8)-1</f>
        <v>0.15041214289213323</v>
      </c>
      <c r="GM8" s="118">
        <v>1047091</v>
      </c>
      <c r="GN8" s="121">
        <f t="shared" si="111"/>
        <v>1</v>
      </c>
      <c r="GO8" s="121">
        <f t="shared" si="112"/>
        <v>0.15455972866345147</v>
      </c>
      <c r="GP8" s="118">
        <f>GJ8+GM8</f>
        <v>2972805</v>
      </c>
      <c r="GQ8" s="121">
        <f t="shared" si="114"/>
        <v>1</v>
      </c>
      <c r="GR8" s="121">
        <f t="shared" si="115"/>
        <v>0.1518696151503458</v>
      </c>
      <c r="GS8" s="118">
        <v>1669807</v>
      </c>
      <c r="GT8" s="121">
        <f t="shared" si="116"/>
        <v>1</v>
      </c>
      <c r="GU8" s="121">
        <f t="shared" ref="GU8:GU25" si="152">(GS8/FX8)-1</f>
        <v>0.25271164646341893</v>
      </c>
      <c r="GV8" s="118">
        <v>4642612</v>
      </c>
      <c r="GW8" s="121">
        <f t="shared" si="117"/>
        <v>1</v>
      </c>
      <c r="GX8" s="121">
        <f t="shared" ref="GX8:GX27" si="153">(GV8/GA8)-1</f>
        <v>0.18621322604143442</v>
      </c>
      <c r="GY8" s="118">
        <v>1010895</v>
      </c>
      <c r="GZ8" s="121">
        <f t="shared" si="118"/>
        <v>1</v>
      </c>
      <c r="HA8" s="121">
        <f t="shared" ref="HA8:HA40" si="154">GY8/GD8-1</f>
        <v>0.24109900849093213</v>
      </c>
      <c r="HB8" s="118">
        <v>1354226</v>
      </c>
      <c r="HC8" s="121">
        <f t="shared" si="119"/>
        <v>1</v>
      </c>
      <c r="HD8" s="121">
        <f t="shared" si="5"/>
        <v>0.21870809702681249</v>
      </c>
      <c r="HE8" s="118">
        <f t="shared" si="120"/>
        <v>2365121</v>
      </c>
      <c r="HF8" s="121">
        <f>(HE8/$HE$8)</f>
        <v>1</v>
      </c>
      <c r="HG8" s="121">
        <f t="shared" si="6"/>
        <v>0.22817874305322605</v>
      </c>
      <c r="HH8" s="118">
        <v>1248365</v>
      </c>
      <c r="HI8" s="121">
        <f t="shared" si="7"/>
        <v>1</v>
      </c>
      <c r="HJ8" s="121">
        <f>(HH8/GM8)-1</f>
        <v>0.19222207047907003</v>
      </c>
      <c r="HK8" s="118">
        <f t="shared" si="121"/>
        <v>3613486</v>
      </c>
      <c r="HL8" s="121">
        <f t="shared" si="8"/>
        <v>1</v>
      </c>
      <c r="HM8" s="121">
        <f t="shared" ref="HM8:HM36" si="155">(HK8/GP8)-1</f>
        <v>0.2155139674482518</v>
      </c>
      <c r="HN8" s="118">
        <v>1837366</v>
      </c>
      <c r="HO8" s="121">
        <f t="shared" si="122"/>
        <v>1</v>
      </c>
      <c r="HP8" s="121">
        <f t="shared" si="123"/>
        <v>0.10034632744981908</v>
      </c>
      <c r="HQ8" s="118">
        <f t="shared" ref="HQ8:HQ12" si="156">HK8+HN8</f>
        <v>5450852</v>
      </c>
      <c r="HR8" s="121">
        <f t="shared" si="124"/>
        <v>1</v>
      </c>
      <c r="HS8" s="121">
        <f t="shared" si="125"/>
        <v>0.17409165357777034</v>
      </c>
      <c r="HT8" s="118">
        <v>1076148</v>
      </c>
      <c r="HU8" s="121">
        <f>HT8/HT$8</f>
        <v>1</v>
      </c>
      <c r="HV8" s="121">
        <f t="shared" si="126"/>
        <v>6.4549730684195783E-2</v>
      </c>
      <c r="HW8" s="118">
        <v>1464689</v>
      </c>
      <c r="HX8" s="121">
        <f t="shared" si="127"/>
        <v>1</v>
      </c>
      <c r="HY8" s="121">
        <f t="shared" si="9"/>
        <v>8.1569102941458915E-2</v>
      </c>
      <c r="HZ8" s="118">
        <f t="shared" si="128"/>
        <v>2540837</v>
      </c>
      <c r="IA8" s="121">
        <f t="shared" si="129"/>
        <v>1</v>
      </c>
      <c r="IB8" s="121">
        <f t="shared" si="10"/>
        <v>7.4294718959410533E-2</v>
      </c>
      <c r="IC8" s="118">
        <v>1260418</v>
      </c>
      <c r="ID8" s="121">
        <f t="shared" si="130"/>
        <v>1</v>
      </c>
      <c r="IE8" s="121">
        <f t="shared" si="11"/>
        <v>9.6550287776411281E-3</v>
      </c>
      <c r="IF8" s="118">
        <f t="shared" si="131"/>
        <v>3801255</v>
      </c>
      <c r="IG8" s="121">
        <f t="shared" si="132"/>
        <v>1</v>
      </c>
      <c r="IH8" s="121">
        <f t="shared" si="12"/>
        <v>5.1963394904532612E-2</v>
      </c>
      <c r="II8" s="118">
        <v>1920504</v>
      </c>
      <c r="IJ8" s="121">
        <f t="shared" si="13"/>
        <v>1</v>
      </c>
      <c r="IK8" s="121">
        <f t="shared" si="14"/>
        <v>4.5248469820384107E-2</v>
      </c>
      <c r="IL8" s="118">
        <v>5721757</v>
      </c>
      <c r="IM8" s="121">
        <f t="shared" si="15"/>
        <v>1</v>
      </c>
      <c r="IN8" s="121">
        <f t="shared" si="16"/>
        <v>4.9699569902099672E-2</v>
      </c>
      <c r="IO8" s="118">
        <v>1234684</v>
      </c>
      <c r="IP8" s="121">
        <f t="shared" si="17"/>
        <v>1</v>
      </c>
      <c r="IQ8" s="121">
        <f t="shared" si="18"/>
        <v>0.14731802688849482</v>
      </c>
    </row>
    <row r="9" spans="2:251" s="112" customFormat="1" ht="16.5" customHeight="1">
      <c r="B9" s="113" t="s">
        <v>217</v>
      </c>
      <c r="C9" s="114" t="s">
        <v>175</v>
      </c>
      <c r="D9" s="115">
        <v>12192</v>
      </c>
      <c r="E9" s="116">
        <f t="shared" si="19"/>
        <v>6.1572025937821948E-2</v>
      </c>
      <c r="F9" s="115">
        <v>16634</v>
      </c>
      <c r="G9" s="116">
        <f t="shared" si="20"/>
        <v>5.9588462034476333E-2</v>
      </c>
      <c r="H9" s="115">
        <f>D9+F9</f>
        <v>28826</v>
      </c>
      <c r="I9" s="116">
        <f t="shared" si="21"/>
        <v>6.0411601978372031E-2</v>
      </c>
      <c r="J9" s="115">
        <v>16454</v>
      </c>
      <c r="K9" s="116">
        <f t="shared" si="22"/>
        <v>6.4421153191106167E-2</v>
      </c>
      <c r="L9" s="115">
        <f>H9+J9</f>
        <v>45280</v>
      </c>
      <c r="M9" s="116">
        <f t="shared" si="23"/>
        <v>6.1809539800129133E-2</v>
      </c>
      <c r="N9" s="115">
        <v>20414</v>
      </c>
      <c r="O9" s="116">
        <f t="shared" si="24"/>
        <v>5.0547094173490383E-2</v>
      </c>
      <c r="P9" s="115">
        <f>L9+N9</f>
        <v>65694</v>
      </c>
      <c r="Q9" s="116">
        <f t="shared" si="25"/>
        <v>5.7807140581855168E-2</v>
      </c>
      <c r="R9" s="115">
        <v>15757</v>
      </c>
      <c r="S9" s="116">
        <f t="shared" si="26"/>
        <v>6.2778142990896235E-2</v>
      </c>
      <c r="T9" s="24">
        <f t="shared" si="133"/>
        <v>0.29240485564304453</v>
      </c>
      <c r="U9" s="115">
        <v>23151</v>
      </c>
      <c r="V9" s="117">
        <f t="shared" si="27"/>
        <v>6.4720205530193531E-2</v>
      </c>
      <c r="W9" s="24">
        <f t="shared" si="28"/>
        <v>0.39178790429241306</v>
      </c>
      <c r="X9" s="115">
        <f>R9+U9</f>
        <v>38908</v>
      </c>
      <c r="Y9" s="117">
        <f t="shared" si="29"/>
        <v>6.3919409105246558E-2</v>
      </c>
      <c r="Z9" s="24">
        <f t="shared" si="30"/>
        <v>0.34975369458128069</v>
      </c>
      <c r="AA9" s="115">
        <v>26264</v>
      </c>
      <c r="AB9" s="117">
        <f t="shared" si="31"/>
        <v>8.1941077551376973E-2</v>
      </c>
      <c r="AC9" s="24">
        <f t="shared" si="32"/>
        <v>0.59620760909201409</v>
      </c>
      <c r="AD9" s="115">
        <f>X9+AA9</f>
        <v>65172</v>
      </c>
      <c r="AE9" s="117">
        <f t="shared" si="33"/>
        <v>7.0135714954472905E-2</v>
      </c>
      <c r="AF9" s="24">
        <f t="shared" si="34"/>
        <v>0.43931095406360421</v>
      </c>
      <c r="AG9" s="115">
        <v>29960</v>
      </c>
      <c r="AH9" s="117">
        <f t="shared" si="35"/>
        <v>5.9106808528268086E-2</v>
      </c>
      <c r="AI9" s="24">
        <f t="shared" si="36"/>
        <v>0.46762026060546691</v>
      </c>
      <c r="AJ9" s="115">
        <f>AD9+AG9</f>
        <v>95132</v>
      </c>
      <c r="AK9" s="117">
        <f t="shared" si="37"/>
        <v>6.6243067185198859E-2</v>
      </c>
      <c r="AL9" s="24">
        <f t="shared" si="38"/>
        <v>0.44810789417602814</v>
      </c>
      <c r="AM9" s="118">
        <v>37262</v>
      </c>
      <c r="AN9" s="117">
        <f t="shared" si="39"/>
        <v>0.12008649888975903</v>
      </c>
      <c r="AO9" s="117">
        <f t="shared" si="40"/>
        <v>1.3647902519515136</v>
      </c>
      <c r="AP9" s="118">
        <v>46517</v>
      </c>
      <c r="AQ9" s="117">
        <f t="shared" si="41"/>
        <v>0.10468431771894093</v>
      </c>
      <c r="AR9" s="117">
        <f t="shared" si="42"/>
        <v>1.009286855859358</v>
      </c>
      <c r="AS9" s="118">
        <f>AM9+AP9-1</f>
        <v>83778</v>
      </c>
      <c r="AT9" s="117">
        <f t="shared" si="43"/>
        <v>0.11101599686211319</v>
      </c>
      <c r="AU9" s="117">
        <f t="shared" si="44"/>
        <v>1.1532332682224737</v>
      </c>
      <c r="AV9" s="118">
        <v>48654</v>
      </c>
      <c r="AW9" s="117">
        <f t="shared" si="45"/>
        <v>0.12306314783057382</v>
      </c>
      <c r="AX9" s="117">
        <f t="shared" si="46"/>
        <v>0.85249771550411202</v>
      </c>
      <c r="AY9" s="118">
        <f>AV9+AS9+1</f>
        <v>132433</v>
      </c>
      <c r="AZ9" s="117">
        <f t="shared" si="47"/>
        <v>0.11515852960767162</v>
      </c>
      <c r="BA9" s="117">
        <f t="shared" si="48"/>
        <v>1.0320536426686306</v>
      </c>
      <c r="BB9" s="118">
        <v>46778</v>
      </c>
      <c r="BC9" s="117">
        <f t="shared" si="49"/>
        <v>7.7740218905075764E-2</v>
      </c>
      <c r="BD9" s="24">
        <f t="shared" si="50"/>
        <v>0.56134846461949262</v>
      </c>
      <c r="BE9" s="118">
        <f>BB9+AY9+1</f>
        <v>179212</v>
      </c>
      <c r="BF9" s="117">
        <f t="shared" si="51"/>
        <v>0.10230583743594895</v>
      </c>
      <c r="BG9" s="24">
        <f t="shared" si="52"/>
        <v>0.88382458058276914</v>
      </c>
      <c r="BH9" s="118">
        <v>48414</v>
      </c>
      <c r="BI9" s="117">
        <f t="shared" si="53"/>
        <v>0.12628102967528554</v>
      </c>
      <c r="BJ9" s="117">
        <f t="shared" si="54"/>
        <v>0.29928613600987597</v>
      </c>
      <c r="BK9" s="118">
        <v>56501</v>
      </c>
      <c r="BL9" s="117">
        <f t="shared" si="55"/>
        <v>0.11073286218804262</v>
      </c>
      <c r="BM9" s="117">
        <f t="shared" si="56"/>
        <v>0.21463121009523389</v>
      </c>
      <c r="BN9" s="118">
        <f>BK9+BH9-1</f>
        <v>104914</v>
      </c>
      <c r="BO9" s="117">
        <f t="shared" si="57"/>
        <v>0.11740218815638256</v>
      </c>
      <c r="BP9" s="117">
        <f t="shared" si="58"/>
        <v>0.25228580295542979</v>
      </c>
      <c r="BQ9" s="118">
        <v>62336</v>
      </c>
      <c r="BR9" s="117">
        <f t="shared" si="59"/>
        <v>0.13882244997038087</v>
      </c>
      <c r="BS9" s="117">
        <f t="shared" si="60"/>
        <v>0.28121017799153214</v>
      </c>
      <c r="BT9" s="118">
        <f>BN9+BQ9</f>
        <v>167250</v>
      </c>
      <c r="BU9" s="117">
        <f t="shared" si="61"/>
        <v>0.12456578861129813</v>
      </c>
      <c r="BV9" s="117">
        <f t="shared" si="62"/>
        <v>0.26290275082494552</v>
      </c>
      <c r="BW9" s="118">
        <v>59735</v>
      </c>
      <c r="BX9" s="117">
        <f t="shared" si="63"/>
        <v>9.7326633624327502E-2</v>
      </c>
      <c r="BY9" s="117">
        <f t="shared" si="64"/>
        <v>0.27698918294924968</v>
      </c>
      <c r="BZ9" s="118">
        <f>BT9+BW9</f>
        <v>226985</v>
      </c>
      <c r="CA9" s="117">
        <f t="shared" si="65"/>
        <v>0.11602047002129398</v>
      </c>
      <c r="CB9" s="117">
        <f t="shared" si="66"/>
        <v>0.26657255094524923</v>
      </c>
      <c r="CC9" s="118">
        <v>56485</v>
      </c>
      <c r="CD9" s="117">
        <f t="shared" si="67"/>
        <v>0.15575666829358414</v>
      </c>
      <c r="CE9" s="117">
        <f t="shared" si="68"/>
        <v>0.16670797703143725</v>
      </c>
      <c r="CF9" s="118">
        <v>58682</v>
      </c>
      <c r="CG9" s="117">
        <f t="shared" si="69"/>
        <v>0.10578441481652401</v>
      </c>
      <c r="CH9" s="117">
        <f t="shared" si="70"/>
        <v>3.8601086706429921E-2</v>
      </c>
      <c r="CI9" s="118">
        <f>CF9+CC9+1</f>
        <v>115168</v>
      </c>
      <c r="CJ9" s="117">
        <f t="shared" si="71"/>
        <v>0.12554012513898274</v>
      </c>
      <c r="CK9" s="117">
        <f t="shared" si="72"/>
        <v>9.7737194273404882E-2</v>
      </c>
      <c r="CL9" s="118">
        <v>65581</v>
      </c>
      <c r="CM9" s="117">
        <f t="shared" si="73"/>
        <v>0.134737945061944</v>
      </c>
      <c r="CN9" s="117">
        <f t="shared" si="74"/>
        <v>5.2056596509240327E-2</v>
      </c>
      <c r="CO9" s="119">
        <f>CI9+CL9</f>
        <v>180749</v>
      </c>
      <c r="CP9" s="117">
        <f t="shared" si="75"/>
        <v>0.1287284267411907</v>
      </c>
      <c r="CQ9" s="117">
        <f t="shared" si="76"/>
        <v>8.0711509715994056E-2</v>
      </c>
      <c r="CR9" s="120">
        <v>66911</v>
      </c>
      <c r="CS9" s="117">
        <f t="shared" si="77"/>
        <v>9.3994869763351682E-2</v>
      </c>
      <c r="CT9" s="117">
        <f t="shared" si="78"/>
        <v>0.12013057671381944</v>
      </c>
      <c r="CU9" s="120">
        <f>CO9+CR9</f>
        <v>247660</v>
      </c>
      <c r="CV9" s="117">
        <f t="shared" si="79"/>
        <v>0.11704335793357934</v>
      </c>
      <c r="CW9" s="117">
        <f t="shared" si="80"/>
        <v>9.1085314007533613E-2</v>
      </c>
      <c r="CX9" s="118">
        <v>65488</v>
      </c>
      <c r="CY9" s="117">
        <f t="shared" si="81"/>
        <v>0.14875319707618015</v>
      </c>
      <c r="CZ9" s="117">
        <f t="shared" si="82"/>
        <v>0.15938744799504301</v>
      </c>
      <c r="DA9" s="118">
        <v>71990</v>
      </c>
      <c r="DB9" s="117">
        <f t="shared" si="83"/>
        <v>0.11427183649238321</v>
      </c>
      <c r="DC9" s="117">
        <f t="shared" si="84"/>
        <v>0.22678163661770223</v>
      </c>
      <c r="DD9" s="118">
        <f>SUM(CX9,DA9)</f>
        <v>137478</v>
      </c>
      <c r="DE9" s="117">
        <f t="shared" si="85"/>
        <v>0.12845589987245792</v>
      </c>
      <c r="DF9" s="117">
        <f t="shared" si="86"/>
        <v>0.19371700472353437</v>
      </c>
      <c r="DG9" s="118">
        <v>75133</v>
      </c>
      <c r="DH9" s="117">
        <f t="shared" si="87"/>
        <v>0.13210430073495796</v>
      </c>
      <c r="DI9" s="117">
        <f t="shared" si="88"/>
        <v>0.14565194187340835</v>
      </c>
      <c r="DJ9" s="118">
        <f>SUM(DD9,DG9)</f>
        <v>212611</v>
      </c>
      <c r="DK9" s="117">
        <f t="shared" si="89"/>
        <v>0.12972192986470202</v>
      </c>
      <c r="DL9" s="117">
        <f t="shared" si="90"/>
        <v>0.17627760042932472</v>
      </c>
      <c r="DM9" s="118">
        <v>76043</v>
      </c>
      <c r="DN9" s="117">
        <f t="shared" si="91"/>
        <v>9.231779669762015E-2</v>
      </c>
      <c r="DO9" s="117">
        <f t="shared" si="92"/>
        <v>0.13647980152740202</v>
      </c>
      <c r="DP9" s="118">
        <v>288655</v>
      </c>
      <c r="DQ9" s="117">
        <f t="shared" si="93"/>
        <v>0.11721159402164225</v>
      </c>
      <c r="DR9" s="117">
        <f t="shared" si="94"/>
        <v>0.16552935476055874</v>
      </c>
      <c r="DS9" s="118">
        <v>81060</v>
      </c>
      <c r="DT9" s="121">
        <f>DS9/$DS$8</f>
        <v>0.15657505113896469</v>
      </c>
      <c r="DU9" s="121">
        <f t="shared" si="134"/>
        <v>0.23778402150012212</v>
      </c>
      <c r="DV9" s="118">
        <v>86766</v>
      </c>
      <c r="DW9" s="121">
        <f>(DV9/$DV$8)</f>
        <v>0.11574154975702092</v>
      </c>
      <c r="DX9" s="121">
        <f t="shared" si="135"/>
        <v>0.20525072926795396</v>
      </c>
      <c r="DY9" s="118">
        <f>(DS9+DV9)</f>
        <v>167826</v>
      </c>
      <c r="DZ9" s="121">
        <f>(DY9/$DY$8)</f>
        <v>0.13242172705466482</v>
      </c>
      <c r="EA9" s="121">
        <f t="shared" si="136"/>
        <v>0.22074804696024097</v>
      </c>
      <c r="EB9" s="118">
        <v>84846</v>
      </c>
      <c r="EC9" s="121">
        <f>(EB9/$EB$8)</f>
        <v>0.12912661549044555</v>
      </c>
      <c r="ED9" s="121">
        <f t="shared" si="137"/>
        <v>0.12927741471790033</v>
      </c>
      <c r="EE9" s="118">
        <f>(DY9+EB9)</f>
        <v>252672</v>
      </c>
      <c r="EF9" s="121">
        <f>(EE9/$EE$8)</f>
        <v>0.13129665003148974</v>
      </c>
      <c r="EG9" s="121">
        <f t="shared" si="138"/>
        <v>0.1884239291475982</v>
      </c>
      <c r="EH9" s="118">
        <v>89254</v>
      </c>
      <c r="EI9" s="121">
        <f>(EH9/$EH$8)</f>
        <v>9.180810138040281E-2</v>
      </c>
      <c r="EJ9" s="121">
        <f t="shared" si="139"/>
        <v>0.17373065239404029</v>
      </c>
      <c r="EK9" s="118">
        <v>341926</v>
      </c>
      <c r="EL9" s="121">
        <f t="shared" si="140"/>
        <v>0.11804322076408445</v>
      </c>
      <c r="EM9" s="121">
        <f t="shared" ref="EM9:EM36" si="157">(EK9/DP9)-1</f>
        <v>0.18454902911780491</v>
      </c>
      <c r="EN9" s="118">
        <v>90077</v>
      </c>
      <c r="EO9" s="121">
        <f t="shared" si="141"/>
        <v>0.14547342615217401</v>
      </c>
      <c r="EP9" s="121">
        <f t="shared" si="142"/>
        <v>0.11123858869972869</v>
      </c>
      <c r="EQ9" s="118">
        <v>100285</v>
      </c>
      <c r="ER9" s="121">
        <f t="shared" ref="ER9:ER40" si="158">(EQ9/$EQ$8)</f>
        <v>0.11726921813115303</v>
      </c>
      <c r="ES9" s="121">
        <f t="shared" si="143"/>
        <v>0.155809879445866</v>
      </c>
      <c r="ET9" s="118">
        <f>(EN9+EQ9)+1</f>
        <v>190363</v>
      </c>
      <c r="EU9" s="121">
        <f t="shared" ref="EU9:EU40" si="159">(ET9/$ET$8)</f>
        <v>0.12911498350479664</v>
      </c>
      <c r="EV9" s="121">
        <f t="shared" si="1"/>
        <v>0.13428789341341618</v>
      </c>
      <c r="EW9" s="118">
        <v>101798</v>
      </c>
      <c r="EX9" s="121">
        <f t="shared" ref="EX9:EX36" si="160">EW9/$EW$8</f>
        <v>0.126731070886139</v>
      </c>
      <c r="EY9" s="121">
        <f t="shared" si="96"/>
        <v>0.19979727977747919</v>
      </c>
      <c r="EZ9" s="118">
        <f>(ET9+EW9)-1</f>
        <v>292160</v>
      </c>
      <c r="FA9" s="121">
        <f t="shared" ref="FA9:FA36" si="161">(EZ9/$EZ$8)</f>
        <v>0.1282737443192021</v>
      </c>
      <c r="FB9" s="121">
        <f t="shared" si="97"/>
        <v>0.15628166160081047</v>
      </c>
      <c r="FC9" s="118">
        <v>108388</v>
      </c>
      <c r="FD9" s="121">
        <f t="shared" si="144"/>
        <v>9.1518256705045542E-2</v>
      </c>
      <c r="FE9" s="121">
        <f t="shared" si="98"/>
        <v>0.2143769466914649</v>
      </c>
      <c r="FF9" s="118">
        <f>(EZ9+FC9)</f>
        <v>400548</v>
      </c>
      <c r="FG9" s="121">
        <f t="shared" si="145"/>
        <v>0.11569977700493363</v>
      </c>
      <c r="FH9" s="121">
        <f t="shared" si="99"/>
        <v>0.17144645332615838</v>
      </c>
      <c r="FI9" s="118">
        <v>107065</v>
      </c>
      <c r="FJ9" s="121">
        <f t="shared" si="100"/>
        <v>0.14732411304870716</v>
      </c>
      <c r="FK9" s="121">
        <f>(FI9/EN9)-1</f>
        <v>0.1885942027376577</v>
      </c>
      <c r="FL9" s="118">
        <v>113199</v>
      </c>
      <c r="FM9" s="121">
        <f t="shared" si="147"/>
        <v>0.1195087008803815</v>
      </c>
      <c r="FN9" s="121">
        <f t="shared" si="148"/>
        <v>0.12877299695866773</v>
      </c>
      <c r="FO9" s="118">
        <f t="shared" ref="FO9:FO35" si="162">FI9+FL9</f>
        <v>220264</v>
      </c>
      <c r="FP9" s="121">
        <f t="shared" si="101"/>
        <v>0.13158463834296932</v>
      </c>
      <c r="FQ9" s="121">
        <f t="shared" si="102"/>
        <v>0.15707359098144069</v>
      </c>
      <c r="FR9" s="118">
        <v>114517</v>
      </c>
      <c r="FS9" s="121">
        <f t="shared" si="2"/>
        <v>0.12627051177724999</v>
      </c>
      <c r="FT9" s="121">
        <f t="shared" si="103"/>
        <v>0.12494351558969718</v>
      </c>
      <c r="FU9" s="118">
        <v>334781</v>
      </c>
      <c r="FV9" s="121">
        <f t="shared" ref="FV9:FV20" si="163">(FU9/$FU$8)</f>
        <v>0.12971724066316084</v>
      </c>
      <c r="FW9" s="121">
        <f t="shared" si="149"/>
        <v>0.14588239320920038</v>
      </c>
      <c r="FX9" s="118">
        <v>121738</v>
      </c>
      <c r="FY9" s="121">
        <f t="shared" si="3"/>
        <v>9.1329483237981207E-2</v>
      </c>
      <c r="FZ9" s="121">
        <f t="shared" si="104"/>
        <v>0.12316861645200583</v>
      </c>
      <c r="GA9" s="118">
        <v>456519</v>
      </c>
      <c r="GB9" s="121">
        <f t="shared" si="105"/>
        <v>0.11664314737893443</v>
      </c>
      <c r="GC9" s="121">
        <f t="shared" si="106"/>
        <v>0.13973606159561403</v>
      </c>
      <c r="GD9" s="118">
        <v>124384</v>
      </c>
      <c r="GE9" s="121">
        <f t="shared" si="4"/>
        <v>0.15270909349847026</v>
      </c>
      <c r="GF9" s="121">
        <f t="shared" si="107"/>
        <v>0.16176154672395282</v>
      </c>
      <c r="GG9" s="118">
        <v>144029</v>
      </c>
      <c r="GH9" s="121">
        <f t="shared" si="150"/>
        <v>0.12961596403161274</v>
      </c>
      <c r="GI9" s="121">
        <f t="shared" si="108"/>
        <v>0.27235222925997582</v>
      </c>
      <c r="GJ9" s="118">
        <f t="shared" si="109"/>
        <v>268413</v>
      </c>
      <c r="GK9" s="121">
        <f t="shared" si="110"/>
        <v>0.13938362602130949</v>
      </c>
      <c r="GL9" s="121">
        <f t="shared" si="151"/>
        <v>0.21859677477935557</v>
      </c>
      <c r="GM9" s="118">
        <v>157202</v>
      </c>
      <c r="GN9" s="121">
        <f t="shared" si="111"/>
        <v>0.1501321279621351</v>
      </c>
      <c r="GO9" s="121">
        <f t="shared" si="112"/>
        <v>0.37273941860160509</v>
      </c>
      <c r="GP9" s="118">
        <f t="shared" si="113"/>
        <v>425615</v>
      </c>
      <c r="GQ9" s="121">
        <f t="shared" si="114"/>
        <v>0.14316949816755556</v>
      </c>
      <c r="GR9" s="121">
        <f t="shared" si="115"/>
        <v>0.27132364142528997</v>
      </c>
      <c r="GS9" s="118">
        <v>148592</v>
      </c>
      <c r="GT9" s="121">
        <f t="shared" si="116"/>
        <v>8.8987529696545775E-2</v>
      </c>
      <c r="GU9" s="121">
        <f t="shared" si="152"/>
        <v>0.22058847689299976</v>
      </c>
      <c r="GV9" s="118">
        <f t="shared" ref="GV9:GV25" si="164">GP9+GS9</f>
        <v>574207</v>
      </c>
      <c r="GW9" s="121">
        <f t="shared" si="117"/>
        <v>0.12368188424964223</v>
      </c>
      <c r="GX9" s="121">
        <f t="shared" si="153"/>
        <v>0.25779430867061404</v>
      </c>
      <c r="GY9" s="118">
        <v>163052</v>
      </c>
      <c r="GZ9" s="121">
        <f t="shared" si="118"/>
        <v>0.16129469430554114</v>
      </c>
      <c r="HA9" s="121">
        <f t="shared" si="154"/>
        <v>0.31087599691278611</v>
      </c>
      <c r="HB9" s="118">
        <v>182175</v>
      </c>
      <c r="HC9" s="121">
        <f t="shared" si="119"/>
        <v>0.13452333657749888</v>
      </c>
      <c r="HD9" s="121">
        <f t="shared" si="5"/>
        <v>0.26484944004332456</v>
      </c>
      <c r="HE9" s="118">
        <f t="shared" si="120"/>
        <v>345227</v>
      </c>
      <c r="HF9" s="121">
        <f t="shared" ref="HF9:HF40" si="165">(HE9/$HE$8)</f>
        <v>0.1459658934997406</v>
      </c>
      <c r="HG9" s="121">
        <f t="shared" si="6"/>
        <v>0.28617838927324679</v>
      </c>
      <c r="HH9" s="118">
        <v>172240</v>
      </c>
      <c r="HI9" s="121">
        <f t="shared" si="7"/>
        <v>0.13797246798812848</v>
      </c>
      <c r="HJ9" s="121">
        <f t="shared" ref="HJ9:HJ36" si="166">(HH9/GM9)-1</f>
        <v>9.5660360555209323E-2</v>
      </c>
      <c r="HK9" s="118">
        <f t="shared" si="121"/>
        <v>517467</v>
      </c>
      <c r="HL9" s="121">
        <f t="shared" si="8"/>
        <v>0.14320437383734155</v>
      </c>
      <c r="HM9" s="121">
        <f t="shared" si="155"/>
        <v>0.21581006308518269</v>
      </c>
      <c r="HN9" s="118">
        <v>176879</v>
      </c>
      <c r="HO9" s="121">
        <f t="shared" si="122"/>
        <v>9.6267700610547929E-2</v>
      </c>
      <c r="HP9" s="121">
        <f t="shared" si="123"/>
        <v>0.19036691073543666</v>
      </c>
      <c r="HQ9" s="118">
        <f t="shared" si="156"/>
        <v>694346</v>
      </c>
      <c r="HR9" s="121">
        <f t="shared" si="124"/>
        <v>0.12738302195693443</v>
      </c>
      <c r="HS9" s="121">
        <f t="shared" si="125"/>
        <v>0.2092259411675581</v>
      </c>
      <c r="HT9" s="118">
        <v>171221</v>
      </c>
      <c r="HU9" s="121">
        <f t="shared" ref="HU9:HU25" si="167">HT9/HT$8</f>
        <v>0.15910543902883245</v>
      </c>
      <c r="HV9" s="121">
        <f t="shared" si="126"/>
        <v>5.01005814096116E-2</v>
      </c>
      <c r="HW9" s="118">
        <v>182891</v>
      </c>
      <c r="HX9" s="121">
        <f t="shared" si="127"/>
        <v>0.12486678059301326</v>
      </c>
      <c r="HY9" s="121">
        <f t="shared" si="9"/>
        <v>3.9302868121311452E-3</v>
      </c>
      <c r="HZ9" s="118">
        <f t="shared" si="128"/>
        <v>354112</v>
      </c>
      <c r="IA9" s="121">
        <f t="shared" si="129"/>
        <v>0.13936824754992155</v>
      </c>
      <c r="IB9" s="121">
        <f t="shared" si="10"/>
        <v>2.5736689192907836E-2</v>
      </c>
      <c r="IC9" s="118">
        <v>185411</v>
      </c>
      <c r="ID9" s="121">
        <f t="shared" si="130"/>
        <v>0.14710278653589523</v>
      </c>
      <c r="IE9" s="121">
        <f t="shared" si="11"/>
        <v>7.6468880631676672E-2</v>
      </c>
      <c r="IF9" s="118">
        <f t="shared" si="131"/>
        <v>539523</v>
      </c>
      <c r="IG9" s="121">
        <f t="shared" si="132"/>
        <v>0.14193286164700869</v>
      </c>
      <c r="IH9" s="121">
        <f t="shared" si="12"/>
        <v>4.2623007843978433E-2</v>
      </c>
      <c r="II9" s="118">
        <v>190298</v>
      </c>
      <c r="IJ9" s="121">
        <f t="shared" si="13"/>
        <v>9.9087531189729364E-2</v>
      </c>
      <c r="IK9" s="121">
        <f t="shared" si="14"/>
        <v>7.5865422124729243E-2</v>
      </c>
      <c r="IL9" s="118">
        <v>729821</v>
      </c>
      <c r="IM9" s="121">
        <f t="shared" si="15"/>
        <v>0.12755190407422057</v>
      </c>
      <c r="IN9" s="121">
        <f t="shared" si="16"/>
        <v>5.1091242694564443E-2</v>
      </c>
      <c r="IO9" s="118">
        <v>180640</v>
      </c>
      <c r="IP9" s="121">
        <f t="shared" si="17"/>
        <v>0.14630464151151226</v>
      </c>
      <c r="IQ9" s="121">
        <f t="shared" si="18"/>
        <v>5.5010775547391866E-2</v>
      </c>
    </row>
    <row r="10" spans="2:251" s="112" customFormat="1" ht="16.5" customHeight="1">
      <c r="B10" s="107" t="s">
        <v>162</v>
      </c>
      <c r="C10" s="107" t="s">
        <v>156</v>
      </c>
      <c r="D10" s="108">
        <f>SUM(D11:D12)</f>
        <v>-99565</v>
      </c>
      <c r="E10" s="109">
        <f t="shared" si="19"/>
        <v>-0.50282306122861242</v>
      </c>
      <c r="F10" s="108">
        <f>SUM(F11:F12)</f>
        <v>-142704</v>
      </c>
      <c r="G10" s="109">
        <f t="shared" si="20"/>
        <v>-0.51121269004255809</v>
      </c>
      <c r="H10" s="108">
        <f>SUM(H11:H12)</f>
        <v>-242269</v>
      </c>
      <c r="I10" s="109">
        <f t="shared" si="21"/>
        <v>-0.50773115935954394</v>
      </c>
      <c r="J10" s="108">
        <f>SUM(J11:J12)</f>
        <v>-139259</v>
      </c>
      <c r="K10" s="109">
        <f t="shared" si="22"/>
        <v>-0.54523066562782629</v>
      </c>
      <c r="L10" s="108">
        <f>SUM(L11:L12)</f>
        <v>-381528</v>
      </c>
      <c r="M10" s="109">
        <f t="shared" si="23"/>
        <v>-0.52080543508974531</v>
      </c>
      <c r="N10" s="108">
        <f>SUM(N11:N12)</f>
        <v>-212094</v>
      </c>
      <c r="O10" s="109">
        <f t="shared" si="24"/>
        <v>-0.52516583676066764</v>
      </c>
      <c r="P10" s="108">
        <f>SUM(P11:P12)</f>
        <v>-593622</v>
      </c>
      <c r="Q10" s="109">
        <f t="shared" si="25"/>
        <v>-0.52235501577742305</v>
      </c>
      <c r="R10" s="108">
        <f>SUM(R11:R12)</f>
        <v>-124610</v>
      </c>
      <c r="S10" s="109">
        <f t="shared" si="26"/>
        <v>-0.49646407298950179</v>
      </c>
      <c r="T10" s="19">
        <f t="shared" si="133"/>
        <v>0.25154421734545274</v>
      </c>
      <c r="U10" s="108">
        <f>SUM(U11:U12)</f>
        <v>-188701</v>
      </c>
      <c r="V10" s="110">
        <f t="shared" si="27"/>
        <v>-0.52752656488933747</v>
      </c>
      <c r="W10" s="19">
        <f t="shared" si="28"/>
        <v>0.32232453189819488</v>
      </c>
      <c r="X10" s="108">
        <f>SUM(X11:X12)</f>
        <v>-313311</v>
      </c>
      <c r="Y10" s="110">
        <f t="shared" si="29"/>
        <v>-0.51471815529387022</v>
      </c>
      <c r="Z10" s="19">
        <f t="shared" si="30"/>
        <v>0.29323603102336659</v>
      </c>
      <c r="AA10" s="108">
        <f>SUM(AA11:AA12)</f>
        <v>-173772</v>
      </c>
      <c r="AB10" s="110">
        <f t="shared" si="31"/>
        <v>-0.54215142127086047</v>
      </c>
      <c r="AC10" s="19">
        <f t="shared" si="32"/>
        <v>0.24783317415750505</v>
      </c>
      <c r="AD10" s="108">
        <f>SUM(AD11:AD12)</f>
        <v>-487083</v>
      </c>
      <c r="AE10" s="110">
        <f t="shared" si="33"/>
        <v>-0.52418085139583759</v>
      </c>
      <c r="AF10" s="19">
        <f t="shared" si="34"/>
        <v>0.27666383594388888</v>
      </c>
      <c r="AG10" s="108">
        <f>SUM(AG11:AG12)</f>
        <v>-264700</v>
      </c>
      <c r="AH10" s="110">
        <f t="shared" si="35"/>
        <v>-0.5222153610625021</v>
      </c>
      <c r="AI10" s="19">
        <f t="shared" si="36"/>
        <v>0.24803153318811466</v>
      </c>
      <c r="AJ10" s="108">
        <f>SUM(AJ11:AJ12)</f>
        <v>-751783</v>
      </c>
      <c r="AK10" s="110">
        <f t="shared" si="37"/>
        <v>-0.52348748872819184</v>
      </c>
      <c r="AL10" s="19">
        <f t="shared" si="38"/>
        <v>0.26643385858340829</v>
      </c>
      <c r="AM10" s="108">
        <f>SUM(AM11:AM12)</f>
        <v>-157849</v>
      </c>
      <c r="AN10" s="110">
        <f t="shared" si="39"/>
        <v>-0.50870951004373288</v>
      </c>
      <c r="AO10" s="110">
        <f t="shared" si="40"/>
        <v>0.26674424203514957</v>
      </c>
      <c r="AP10" s="108">
        <f>SUM(AP11:AP12)</f>
        <v>-232147</v>
      </c>
      <c r="AQ10" s="110">
        <f t="shared" si="41"/>
        <v>-0.52243589022290737</v>
      </c>
      <c r="AR10" s="110">
        <f t="shared" si="42"/>
        <v>0.23023725364465486</v>
      </c>
      <c r="AS10" s="108">
        <f>SUM(AS11:AS12)</f>
        <v>-389998</v>
      </c>
      <c r="AT10" s="110">
        <f t="shared" si="43"/>
        <v>-0.51679458502507125</v>
      </c>
      <c r="AU10" s="110">
        <f t="shared" si="44"/>
        <v>0.24476319056783824</v>
      </c>
      <c r="AV10" s="108">
        <f>SUM(AV11:AV12)</f>
        <v>-205376</v>
      </c>
      <c r="AW10" s="110">
        <f t="shared" si="45"/>
        <v>-0.51946843114341934</v>
      </c>
      <c r="AX10" s="110">
        <f t="shared" si="46"/>
        <v>0.18187049697304514</v>
      </c>
      <c r="AY10" s="108">
        <f>SUM(AY11:AY12)</f>
        <v>-595372</v>
      </c>
      <c r="AZ10" s="110">
        <f t="shared" si="47"/>
        <v>-0.51771208150218351</v>
      </c>
      <c r="BA10" s="110">
        <f t="shared" si="48"/>
        <v>0.22232145240133616</v>
      </c>
      <c r="BB10" s="108">
        <f>SUM(BB11:BB12)</f>
        <v>-311340</v>
      </c>
      <c r="BC10" s="110">
        <f t="shared" si="49"/>
        <v>-0.51741501889576913</v>
      </c>
      <c r="BD10" s="110">
        <f t="shared" si="50"/>
        <v>0.17619947109935774</v>
      </c>
      <c r="BE10" s="108">
        <f>SUM(BE11:BE12)</f>
        <v>-906712</v>
      </c>
      <c r="BF10" s="110">
        <f t="shared" si="51"/>
        <v>-0.51761003991487264</v>
      </c>
      <c r="BG10" s="110">
        <f t="shared" si="52"/>
        <v>0.2060820742155649</v>
      </c>
      <c r="BH10" s="108">
        <f>SUM(BH11:BH12)</f>
        <v>-191412</v>
      </c>
      <c r="BI10" s="110">
        <f t="shared" si="53"/>
        <v>-0.49927096402292226</v>
      </c>
      <c r="BJ10" s="110">
        <f t="shared" si="54"/>
        <v>0.21262725769564583</v>
      </c>
      <c r="BK10" s="108">
        <f>SUM(BK11:BK12)</f>
        <v>-261493</v>
      </c>
      <c r="BL10" s="110">
        <f t="shared" si="55"/>
        <v>-0.51248417430023951</v>
      </c>
      <c r="BM10" s="110">
        <f t="shared" si="56"/>
        <v>0.12641128250634304</v>
      </c>
      <c r="BN10" s="108">
        <f>SUM(BN11:BN12)</f>
        <v>-452907</v>
      </c>
      <c r="BO10" s="110">
        <f t="shared" si="57"/>
        <v>-0.50681770622931888</v>
      </c>
      <c r="BP10" s="110">
        <f t="shared" si="58"/>
        <v>0.16130595541515591</v>
      </c>
      <c r="BQ10" s="108">
        <f>SUM(BQ11:BQ12)</f>
        <v>-237809</v>
      </c>
      <c r="BR10" s="110">
        <f t="shared" si="59"/>
        <v>-0.52960132194889475</v>
      </c>
      <c r="BS10" s="110">
        <f t="shared" si="60"/>
        <v>0.15792010751012775</v>
      </c>
      <c r="BT10" s="108">
        <f>SUM(BT11:BT12)</f>
        <v>-690716</v>
      </c>
      <c r="BU10" s="110">
        <f t="shared" si="61"/>
        <v>-0.51443697008335665</v>
      </c>
      <c r="BV10" s="110">
        <f t="shared" si="62"/>
        <v>0.16014189447941796</v>
      </c>
      <c r="BW10" s="108">
        <f>SUM(BW11:BW12)</f>
        <v>-331822</v>
      </c>
      <c r="BX10" s="110">
        <f t="shared" si="63"/>
        <v>-0.5406397961411501</v>
      </c>
      <c r="BY10" s="110">
        <f t="shared" si="64"/>
        <v>6.5786599858675299E-2</v>
      </c>
      <c r="BZ10" s="108">
        <f>SUM(BZ11:BZ12)</f>
        <v>-1022536</v>
      </c>
      <c r="CA10" s="110">
        <f t="shared" si="65"/>
        <v>-0.52265615496043283</v>
      </c>
      <c r="CB10" s="110">
        <f t="shared" si="66"/>
        <v>0.12774067178993986</v>
      </c>
      <c r="CC10" s="108">
        <f>SUM(CC11:CC12)</f>
        <v>-187017.72030465715</v>
      </c>
      <c r="CD10" s="110">
        <f t="shared" si="67"/>
        <v>-0.51569898250004043</v>
      </c>
      <c r="CE10" s="110">
        <f t="shared" si="68"/>
        <v>-2.2957179776308956E-2</v>
      </c>
      <c r="CF10" s="108">
        <f>SUM(CF11:CF12)</f>
        <v>-287563.05903341208</v>
      </c>
      <c r="CG10" s="110">
        <f t="shared" si="69"/>
        <v>-0.5183819556712288</v>
      </c>
      <c r="CH10" s="110">
        <f t="shared" si="70"/>
        <v>9.9696967159396577E-2</v>
      </c>
      <c r="CI10" s="108">
        <f>SUM(CI11:CI12)</f>
        <v>-474578.77933806926</v>
      </c>
      <c r="CJ10" s="110">
        <f t="shared" si="71"/>
        <v>-0.51731973591975977</v>
      </c>
      <c r="CK10" s="110">
        <f t="shared" si="72"/>
        <v>4.7850396081467572E-2</v>
      </c>
      <c r="CL10" s="108">
        <f>SUM(CL11:CL12)</f>
        <v>-256866.35944959146</v>
      </c>
      <c r="CM10" s="110">
        <f t="shared" si="73"/>
        <v>-0.52773890955887548</v>
      </c>
      <c r="CN10" s="110">
        <f t="shared" si="74"/>
        <v>8.0137250691064921E-2</v>
      </c>
      <c r="CO10" s="108">
        <f>SUM(CO11:CO12)</f>
        <v>-731445.13878766075</v>
      </c>
      <c r="CP10" s="110">
        <f t="shared" si="75"/>
        <v>-0.52093113634724086</v>
      </c>
      <c r="CQ10" s="110">
        <f t="shared" si="76"/>
        <v>5.8966548896595361E-2</v>
      </c>
      <c r="CR10" s="108">
        <f>SUM(CR11:CR12)</f>
        <v>-353463.76353854465</v>
      </c>
      <c r="CS10" s="110">
        <f t="shared" si="77"/>
        <v>-0.49653689856480454</v>
      </c>
      <c r="CT10" s="110">
        <f t="shared" si="78"/>
        <v>6.5221002641610903E-2</v>
      </c>
      <c r="CU10" s="108">
        <f>SUM(CU11:CU12)</f>
        <v>-1084911</v>
      </c>
      <c r="CV10" s="110">
        <f t="shared" si="79"/>
        <v>-0.51272561777871872</v>
      </c>
      <c r="CW10" s="110">
        <f t="shared" si="80"/>
        <v>6.100029730004608E-2</v>
      </c>
      <c r="CX10" s="108">
        <f>SUM(CX11:CX12)</f>
        <v>-212790</v>
      </c>
      <c r="CY10" s="110">
        <f t="shared" si="81"/>
        <v>-0.48334340346079235</v>
      </c>
      <c r="CZ10" s="110">
        <f t="shared" si="82"/>
        <v>0.13780661882392264</v>
      </c>
      <c r="DA10" s="108">
        <f>SUM(DA11:DA12)</f>
        <v>-296956</v>
      </c>
      <c r="DB10" s="110">
        <f t="shared" si="83"/>
        <v>-0.47136696037549863</v>
      </c>
      <c r="DC10" s="110">
        <f t="shared" si="84"/>
        <v>3.2663934645014825E-2</v>
      </c>
      <c r="DD10" s="108">
        <f>SUM(DD11:DD12)</f>
        <v>-509746</v>
      </c>
      <c r="DE10" s="110">
        <f t="shared" si="85"/>
        <v>-0.47629352431942518</v>
      </c>
      <c r="DF10" s="110">
        <f t="shared" si="86"/>
        <v>7.4101966191958857E-2</v>
      </c>
      <c r="DG10" s="108">
        <f>SUM(DG11:DG12)</f>
        <v>-289980</v>
      </c>
      <c r="DH10" s="110">
        <f t="shared" si="87"/>
        <v>-0.50986390969511552</v>
      </c>
      <c r="DI10" s="110">
        <f t="shared" si="88"/>
        <v>0.12891388588744679</v>
      </c>
      <c r="DJ10" s="108">
        <f>SUM(DJ11:DJ12)</f>
        <v>-799726</v>
      </c>
      <c r="DK10" s="110">
        <f t="shared" si="89"/>
        <v>-0.48794276910874174</v>
      </c>
      <c r="DL10" s="110">
        <f t="shared" si="90"/>
        <v>9.3350625483015648E-2</v>
      </c>
      <c r="DM10" s="108">
        <f>SUM(DM11:DM12)</f>
        <v>-409732</v>
      </c>
      <c r="DN10" s="110">
        <f t="shared" si="91"/>
        <v>-0.49742324048905623</v>
      </c>
      <c r="DO10" s="110">
        <f t="shared" si="92"/>
        <v>0.15919096174994296</v>
      </c>
      <c r="DP10" s="108">
        <f>SUM(DP11:DP12)</f>
        <v>-1209458</v>
      </c>
      <c r="DQ10" s="110">
        <f t="shared" si="93"/>
        <v>-0.49111395985597822</v>
      </c>
      <c r="DR10" s="110">
        <f t="shared" si="94"/>
        <v>0.11479927846616</v>
      </c>
      <c r="DS10" s="108">
        <f>SUM(DS11:DS12)</f>
        <v>-249547</v>
      </c>
      <c r="DT10" s="111">
        <f>DS10/$DS$8</f>
        <v>-0.48202361567450314</v>
      </c>
      <c r="DU10" s="111">
        <f>(DS10/CX10)-1</f>
        <v>0.17273838056299629</v>
      </c>
      <c r="DV10" s="108">
        <f t="shared" ref="DV10:EN10" si="168">SUM(DV11:DV12)</f>
        <v>-351223</v>
      </c>
      <c r="DW10" s="111">
        <f>(DV10/$DV$8)</f>
        <v>-0.46851409918989184</v>
      </c>
      <c r="DX10" s="111">
        <f>(DV10/DA10)-1</f>
        <v>0.18274424493864405</v>
      </c>
      <c r="DY10" s="108">
        <f t="shared" si="168"/>
        <v>-600770</v>
      </c>
      <c r="DZ10" s="111">
        <f>(DY10/$DY$8)</f>
        <v>-0.47403263476833735</v>
      </c>
      <c r="EA10" s="111">
        <f>(DY10/DD10)-1</f>
        <v>0.17856736492292247</v>
      </c>
      <c r="EB10" s="108">
        <f t="shared" si="168"/>
        <v>-332789</v>
      </c>
      <c r="EC10" s="192">
        <f t="shared" si="168"/>
        <v>-0.50646957125203174</v>
      </c>
      <c r="ED10" s="192">
        <f t="shared" si="168"/>
        <v>-0.13765692664438856</v>
      </c>
      <c r="EE10" s="108">
        <f t="shared" si="168"/>
        <v>-933559</v>
      </c>
      <c r="EF10" s="192">
        <f t="shared" si="168"/>
        <v>-0.48510784458407552</v>
      </c>
      <c r="EG10" s="192">
        <f t="shared" si="168"/>
        <v>1.0006982573394385E-2</v>
      </c>
      <c r="EH10" s="108">
        <f t="shared" si="168"/>
        <v>-462569</v>
      </c>
      <c r="EI10" s="192">
        <f t="shared" si="168"/>
        <v>-0.47580592071427102</v>
      </c>
      <c r="EJ10" s="192">
        <f t="shared" si="168"/>
        <v>-0.2813922336171214</v>
      </c>
      <c r="EK10" s="108">
        <f t="shared" si="168"/>
        <v>-1396129</v>
      </c>
      <c r="EL10" s="192">
        <f t="shared" si="168"/>
        <v>-0.48198605476664674</v>
      </c>
      <c r="EM10" s="192">
        <f t="shared" si="168"/>
        <v>-6.6015444288831104E-2</v>
      </c>
      <c r="EN10" s="108">
        <f t="shared" si="168"/>
        <v>-294842</v>
      </c>
      <c r="EO10" s="111">
        <f t="shared" si="141"/>
        <v>-0.47616678967504794</v>
      </c>
      <c r="EP10" s="111">
        <f t="shared" si="142"/>
        <v>0.18150889411613846</v>
      </c>
      <c r="EQ10" s="108">
        <f>SUM(EQ11:EQ12)</f>
        <v>-393264</v>
      </c>
      <c r="ER10" s="111">
        <f t="shared" si="158"/>
        <v>-0.45986699704970596</v>
      </c>
      <c r="ES10" s="111">
        <f t="shared" si="143"/>
        <v>0.11969888076805901</v>
      </c>
      <c r="ET10" s="108">
        <f>SUM(ET11:ET12)</f>
        <v>-688106</v>
      </c>
      <c r="EU10" s="111">
        <f t="shared" si="159"/>
        <v>-0.46671251682076659</v>
      </c>
      <c r="EV10" s="111">
        <f t="shared" si="1"/>
        <v>0.14537343742197506</v>
      </c>
      <c r="EW10" s="108">
        <f>SUM(EW11:EW12)</f>
        <v>-394603</v>
      </c>
      <c r="EX10" s="111">
        <f t="shared" si="160"/>
        <v>-0.49125189851355727</v>
      </c>
      <c r="EY10" s="111">
        <f t="shared" si="96"/>
        <v>0.18574532211100725</v>
      </c>
      <c r="EZ10" s="108">
        <f>SUM(EZ11:EZ12)</f>
        <v>-1082709</v>
      </c>
      <c r="FA10" s="111">
        <f t="shared" si="161"/>
        <v>-0.47536670809864118</v>
      </c>
      <c r="FB10" s="111">
        <f t="shared" si="97"/>
        <v>0.15976494254781959</v>
      </c>
      <c r="FC10" s="108">
        <f>SUM(FC11:FC12)</f>
        <v>-551537</v>
      </c>
      <c r="FD10" s="111">
        <f t="shared" si="144"/>
        <v>-0.46569458563983746</v>
      </c>
      <c r="FE10" s="111">
        <f t="shared" si="98"/>
        <v>0.19233454900782365</v>
      </c>
      <c r="FF10" s="108">
        <f>SUM(FF11:FF12)</f>
        <v>-1634246</v>
      </c>
      <c r="FG10" s="111">
        <f t="shared" si="145"/>
        <v>-0.47205802493385252</v>
      </c>
      <c r="FH10" s="111">
        <f t="shared" si="99"/>
        <v>0.17055515643611718</v>
      </c>
      <c r="FI10" s="108">
        <f>SUM(FI11:FI12)</f>
        <v>-357946</v>
      </c>
      <c r="FJ10" s="111">
        <f t="shared" si="100"/>
        <v>-0.4925426326935276</v>
      </c>
      <c r="FK10" s="111">
        <f t="shared" si="146"/>
        <v>0.21402649554676745</v>
      </c>
      <c r="FL10" s="108">
        <f>SUM(FL11:FL12)</f>
        <v>-444292</v>
      </c>
      <c r="FM10" s="111">
        <f t="shared" si="147"/>
        <v>-0.46905679141641232</v>
      </c>
      <c r="FN10" s="111">
        <f t="shared" si="148"/>
        <v>0.12975507547093046</v>
      </c>
      <c r="FO10" s="108">
        <f t="shared" si="162"/>
        <v>-802238</v>
      </c>
      <c r="FP10" s="111">
        <f t="shared" si="101"/>
        <v>-0.47925306493565456</v>
      </c>
      <c r="FQ10" s="111">
        <f t="shared" si="102"/>
        <v>0.16586398025885551</v>
      </c>
      <c r="FR10" s="108">
        <f>SUM(FR11:FR12)</f>
        <v>-457550</v>
      </c>
      <c r="FS10" s="121">
        <f t="shared" ref="FS10:FS29" si="169">(FR10/$FR$8)</f>
        <v>-0.50451088190994109</v>
      </c>
      <c r="FT10" s="111">
        <f t="shared" si="103"/>
        <v>0.15951982118737051</v>
      </c>
      <c r="FU10" s="108">
        <f>FO10+FR10</f>
        <v>-1259788</v>
      </c>
      <c r="FV10" s="121">
        <f t="shared" si="163"/>
        <v>-0.48812872648257244</v>
      </c>
      <c r="FW10" s="111">
        <f t="shared" si="149"/>
        <v>0.16355179461886804</v>
      </c>
      <c r="FX10" s="108">
        <f>SUM(FX11:FX12)</f>
        <v>-607795</v>
      </c>
      <c r="FY10" s="121">
        <f t="shared" si="3"/>
        <v>-0.45597597516493443</v>
      </c>
      <c r="FZ10" s="111">
        <f t="shared" si="104"/>
        <v>0.10200222287897276</v>
      </c>
      <c r="GA10" s="108">
        <f>SUM(GA11:GA12)</f>
        <v>-1867584</v>
      </c>
      <c r="GB10" s="121">
        <f t="shared" si="105"/>
        <v>-0.47717811472148997</v>
      </c>
      <c r="GC10" s="111">
        <f t="shared" si="106"/>
        <v>0.14278021791088968</v>
      </c>
      <c r="GD10" s="108">
        <f>SUM(GD11:GD12)</f>
        <v>-396542</v>
      </c>
      <c r="GE10" s="121">
        <f t="shared" si="4"/>
        <v>-0.48684372068811416</v>
      </c>
      <c r="GF10" s="111">
        <f t="shared" si="107"/>
        <v>0.10782632017119909</v>
      </c>
      <c r="GG10" s="108">
        <f>SUM(GG11:GG12)</f>
        <v>-512788</v>
      </c>
      <c r="GH10" s="121">
        <f t="shared" si="150"/>
        <v>-0.46147311280257886</v>
      </c>
      <c r="GI10" s="111">
        <f t="shared" si="108"/>
        <v>0.15416887992581452</v>
      </c>
      <c r="GJ10" s="108">
        <f t="shared" si="109"/>
        <v>-909330</v>
      </c>
      <c r="GK10" s="121">
        <f t="shared" si="110"/>
        <v>-0.47220407599467001</v>
      </c>
      <c r="GL10" s="111">
        <f t="shared" si="151"/>
        <v>0.13349155736826224</v>
      </c>
      <c r="GM10" s="108">
        <f>SUM(GM11:GM12)</f>
        <v>-507600</v>
      </c>
      <c r="GN10" s="121">
        <f t="shared" si="111"/>
        <v>-0.48477161965865428</v>
      </c>
      <c r="GO10" s="111">
        <f t="shared" si="112"/>
        <v>0.10938695224565631</v>
      </c>
      <c r="GP10" s="108">
        <f t="shared" si="113"/>
        <v>-1416930</v>
      </c>
      <c r="GQ10" s="121">
        <f t="shared" si="114"/>
        <v>-0.47663065690484241</v>
      </c>
      <c r="GR10" s="111">
        <f t="shared" si="115"/>
        <v>0.12473686048763755</v>
      </c>
      <c r="GS10" s="108">
        <f>SUM(GS11:GS12)</f>
        <v>-748983</v>
      </c>
      <c r="GT10" s="121">
        <f t="shared" si="116"/>
        <v>-0.44854465216638811</v>
      </c>
      <c r="GU10" s="111">
        <f t="shared" si="152"/>
        <v>0.23229542855732599</v>
      </c>
      <c r="GV10" s="108">
        <f t="shared" si="164"/>
        <v>-2165913</v>
      </c>
      <c r="GW10" s="121">
        <f t="shared" si="117"/>
        <v>-0.46652897119121733</v>
      </c>
      <c r="GX10" s="111">
        <f t="shared" si="153"/>
        <v>0.15974060604502927</v>
      </c>
      <c r="GY10" s="108">
        <f>SUM(GY11:GY12)</f>
        <v>-472175</v>
      </c>
      <c r="GZ10" s="121">
        <f t="shared" si="118"/>
        <v>-0.46708609697347397</v>
      </c>
      <c r="HA10" s="111">
        <f t="shared" si="154"/>
        <v>0.19073137271713958</v>
      </c>
      <c r="HB10" s="108">
        <f>SUM(HB11:HB12)</f>
        <v>-618617</v>
      </c>
      <c r="HC10" s="111">
        <f t="shared" si="119"/>
        <v>-0.45680484645841979</v>
      </c>
      <c r="HD10" s="111">
        <f t="shared" si="5"/>
        <v>0.20637963446882535</v>
      </c>
      <c r="HE10" s="108">
        <f t="shared" si="120"/>
        <v>-1090792</v>
      </c>
      <c r="HF10" s="121">
        <f t="shared" si="165"/>
        <v>-0.4611992367409532</v>
      </c>
      <c r="HG10" s="111">
        <f t="shared" si="6"/>
        <v>0.19955571684646944</v>
      </c>
      <c r="HH10" s="108">
        <f>SUM(HH11:HH12)</f>
        <v>-596697</v>
      </c>
      <c r="HI10" s="111">
        <f t="shared" si="7"/>
        <v>-0.47798280150436773</v>
      </c>
      <c r="HJ10" s="111">
        <f t="shared" si="166"/>
        <v>0.1755260047281324</v>
      </c>
      <c r="HK10" s="108">
        <f t="shared" si="121"/>
        <v>-1687489</v>
      </c>
      <c r="HL10" s="111">
        <f t="shared" si="8"/>
        <v>-0.46699751984648619</v>
      </c>
      <c r="HM10" s="111">
        <f t="shared" si="155"/>
        <v>0.19094732979046247</v>
      </c>
      <c r="HN10" s="108">
        <f>SUM(HN11:HN12)</f>
        <v>-823863</v>
      </c>
      <c r="HO10" s="111">
        <f t="shared" si="122"/>
        <v>-0.44839351549990586</v>
      </c>
      <c r="HP10" s="111">
        <f t="shared" si="123"/>
        <v>9.9975566868673926E-2</v>
      </c>
      <c r="HQ10" s="108">
        <f>SUM(HQ11:HQ12)</f>
        <v>-2511352</v>
      </c>
      <c r="HR10" s="111">
        <f t="shared" si="124"/>
        <v>-0.46072650660850817</v>
      </c>
      <c r="HS10" s="111">
        <f t="shared" si="125"/>
        <v>0.1594888622026831</v>
      </c>
      <c r="HT10" s="108">
        <f>SUM(HT11:HT12)</f>
        <v>-488424</v>
      </c>
      <c r="HU10" s="121">
        <f t="shared" si="167"/>
        <v>-0.45386322327412215</v>
      </c>
      <c r="HV10" s="111">
        <f t="shared" si="126"/>
        <v>3.4413088367660327E-2</v>
      </c>
      <c r="HW10" s="108">
        <f>SUM(HW11:HW12)</f>
        <v>-637075</v>
      </c>
      <c r="HX10" s="111">
        <f t="shared" si="127"/>
        <v>-0.43495581655901011</v>
      </c>
      <c r="HY10" s="111">
        <f t="shared" si="9"/>
        <v>2.9837524671969984E-2</v>
      </c>
      <c r="HZ10" s="108">
        <f t="shared" si="128"/>
        <v>-1125499</v>
      </c>
      <c r="IA10" s="121">
        <f t="shared" si="129"/>
        <v>-0.44296387371562995</v>
      </c>
      <c r="IB10" s="111">
        <f t="shared" si="10"/>
        <v>3.1818165149726019E-2</v>
      </c>
      <c r="IC10" s="108">
        <f>SUM(IC11:IC12)</f>
        <v>-594216</v>
      </c>
      <c r="ID10" s="111">
        <f t="shared" si="130"/>
        <v>-0.47144360045635653</v>
      </c>
      <c r="IE10" s="111">
        <f t="shared" si="11"/>
        <v>-4.1578891799355366E-3</v>
      </c>
      <c r="IF10" s="108">
        <f t="shared" si="131"/>
        <v>-1719715</v>
      </c>
      <c r="IG10" s="121">
        <f t="shared" si="132"/>
        <v>-0.45240716552822685</v>
      </c>
      <c r="IH10" s="111">
        <f t="shared" si="12"/>
        <v>1.9097013373124305E-2</v>
      </c>
      <c r="II10" s="108">
        <f>SUM(II11:II12)</f>
        <v>-855368</v>
      </c>
      <c r="IJ10" s="111">
        <f t="shared" si="13"/>
        <v>-0.44538725251288203</v>
      </c>
      <c r="IK10" s="111">
        <f t="shared" si="14"/>
        <v>3.8240581261690387E-2</v>
      </c>
      <c r="IL10" s="108">
        <f>IL11+IL12</f>
        <v>-2575083</v>
      </c>
      <c r="IM10" s="121">
        <f t="shared" si="15"/>
        <v>-0.45005109444529012</v>
      </c>
      <c r="IN10" s="111">
        <f t="shared" si="16"/>
        <v>2.537716735845863E-2</v>
      </c>
      <c r="IO10" s="108">
        <f>SUM(IO11:IO12)</f>
        <v>-569556</v>
      </c>
      <c r="IP10" s="121">
        <f t="shared" si="17"/>
        <v>-0.46129697963203542</v>
      </c>
      <c r="IQ10" s="111">
        <f t="shared" si="18"/>
        <v>0.16610977347550482</v>
      </c>
    </row>
    <row r="11" spans="2:251" ht="16.5" customHeight="1">
      <c r="B11" s="113" t="s">
        <v>172</v>
      </c>
      <c r="C11" s="114" t="s">
        <v>165</v>
      </c>
      <c r="D11" s="119">
        <v>-97245</v>
      </c>
      <c r="E11" s="116">
        <f t="shared" si="19"/>
        <v>-0.49110659960002423</v>
      </c>
      <c r="F11" s="119">
        <v>-144161</v>
      </c>
      <c r="G11" s="116">
        <f t="shared" si="20"/>
        <v>-0.5164321435224325</v>
      </c>
      <c r="H11" s="115">
        <f>SUM(D11,F11)</f>
        <v>-241406</v>
      </c>
      <c r="I11" s="116">
        <f t="shared" si="21"/>
        <v>-0.50592254170508844</v>
      </c>
      <c r="J11" s="119">
        <v>-133558</v>
      </c>
      <c r="K11" s="116">
        <f t="shared" si="22"/>
        <v>-0.52290995368285875</v>
      </c>
      <c r="L11" s="115">
        <f>SUM(H11,J11)</f>
        <v>-374964</v>
      </c>
      <c r="M11" s="116">
        <f t="shared" si="23"/>
        <v>-0.51184523590140507</v>
      </c>
      <c r="N11" s="119">
        <v>-211853</v>
      </c>
      <c r="O11" s="116">
        <f t="shared" si="24"/>
        <v>-0.52456909679320363</v>
      </c>
      <c r="P11" s="115">
        <f>SUM(L11,N11)</f>
        <v>-586817</v>
      </c>
      <c r="Q11" s="116">
        <f t="shared" si="25"/>
        <v>-0.5163669865561924</v>
      </c>
      <c r="R11" s="119">
        <v>-123931</v>
      </c>
      <c r="S11" s="116">
        <f t="shared" si="26"/>
        <v>-0.49375883981752622</v>
      </c>
      <c r="T11" s="24">
        <f t="shared" si="133"/>
        <v>0.27442027867756691</v>
      </c>
      <c r="U11" s="119">
        <v>-181548</v>
      </c>
      <c r="V11" s="117">
        <f t="shared" si="27"/>
        <v>-0.50752986366012598</v>
      </c>
      <c r="W11" s="24">
        <f t="shared" si="28"/>
        <v>0.25934198569654754</v>
      </c>
      <c r="X11" s="115">
        <f>R11+U11</f>
        <v>-305479</v>
      </c>
      <c r="Y11" s="117">
        <f t="shared" si="29"/>
        <v>-0.50185147460834822</v>
      </c>
      <c r="Z11" s="24">
        <f t="shared" si="30"/>
        <v>0.26541593829482291</v>
      </c>
      <c r="AA11" s="119">
        <v>-167080</v>
      </c>
      <c r="AB11" s="117">
        <f t="shared" si="31"/>
        <v>-0.52127304436811084</v>
      </c>
      <c r="AC11" s="24">
        <f t="shared" si="32"/>
        <v>0.25099207834798354</v>
      </c>
      <c r="AD11" s="115">
        <f>X11+AA11</f>
        <v>-472559</v>
      </c>
      <c r="AE11" s="117">
        <f t="shared" si="33"/>
        <v>-0.50855065554487766</v>
      </c>
      <c r="AF11" s="24">
        <f t="shared" si="34"/>
        <v>0.26027832005205842</v>
      </c>
      <c r="AG11" s="119">
        <v>-261808</v>
      </c>
      <c r="AH11" s="117">
        <f t="shared" si="35"/>
        <v>-0.51650985738213662</v>
      </c>
      <c r="AI11" s="24">
        <f t="shared" si="36"/>
        <v>0.23580029548790904</v>
      </c>
      <c r="AJ11" s="115">
        <f>AD11+AG11</f>
        <v>-734367</v>
      </c>
      <c r="AK11" s="117">
        <f t="shared" si="37"/>
        <v>-0.51136024176505201</v>
      </c>
      <c r="AL11" s="24">
        <f t="shared" si="38"/>
        <v>0.25144124999786976</v>
      </c>
      <c r="AM11" s="118">
        <v>-154823</v>
      </c>
      <c r="AN11" s="117">
        <f t="shared" si="39"/>
        <v>-0.49895743700309064</v>
      </c>
      <c r="AO11" s="117">
        <f t="shared" si="40"/>
        <v>0.24926773769274835</v>
      </c>
      <c r="AP11" s="118">
        <v>-229283</v>
      </c>
      <c r="AQ11" s="117">
        <f t="shared" si="41"/>
        <v>-0.51599059310686279</v>
      </c>
      <c r="AR11" s="117">
        <f t="shared" si="42"/>
        <v>0.26293321876308196</v>
      </c>
      <c r="AS11" s="118">
        <f>AM11+AP11-1</f>
        <v>-384107</v>
      </c>
      <c r="AT11" s="117">
        <f t="shared" si="43"/>
        <v>-0.50898829653030286</v>
      </c>
      <c r="AU11" s="117">
        <f t="shared" si="44"/>
        <v>0.25739248851803231</v>
      </c>
      <c r="AV11" s="118">
        <v>-201887</v>
      </c>
      <c r="AW11" s="117">
        <f t="shared" si="45"/>
        <v>-0.51064351802669983</v>
      </c>
      <c r="AX11" s="117">
        <f t="shared" si="46"/>
        <v>0.20832535312425193</v>
      </c>
      <c r="AY11" s="118">
        <f>AV11+AS11+1</f>
        <v>-585993</v>
      </c>
      <c r="AZ11" s="117">
        <f t="shared" si="47"/>
        <v>-0.50955647187927711</v>
      </c>
      <c r="BA11" s="117">
        <f t="shared" si="48"/>
        <v>0.24004198417552103</v>
      </c>
      <c r="BB11" s="118">
        <v>-306237</v>
      </c>
      <c r="BC11" s="117">
        <f t="shared" si="49"/>
        <v>-0.50893435839141665</v>
      </c>
      <c r="BD11" s="24">
        <f t="shared" si="50"/>
        <v>0.16970069669376042</v>
      </c>
      <c r="BE11" s="118">
        <v>-892230</v>
      </c>
      <c r="BF11" s="117">
        <f t="shared" si="51"/>
        <v>-0.50934277467734712</v>
      </c>
      <c r="BG11" s="24">
        <f t="shared" si="52"/>
        <v>0.21496472472210759</v>
      </c>
      <c r="BH11" s="118">
        <v>-187638</v>
      </c>
      <c r="BI11" s="117">
        <f t="shared" si="53"/>
        <v>-0.48942702206409777</v>
      </c>
      <c r="BJ11" s="117">
        <f t="shared" si="54"/>
        <v>0.211951712600841</v>
      </c>
      <c r="BK11" s="118">
        <v>-257102</v>
      </c>
      <c r="BL11" s="117">
        <f t="shared" si="55"/>
        <v>-0.50387852134068667</v>
      </c>
      <c r="BM11" s="117">
        <f t="shared" si="56"/>
        <v>0.12133040827274599</v>
      </c>
      <c r="BN11" s="118">
        <f>BK11+BH11-1</f>
        <v>-444741</v>
      </c>
      <c r="BO11" s="117">
        <f t="shared" si="57"/>
        <v>-0.49767968586516326</v>
      </c>
      <c r="BP11" s="117">
        <f t="shared" si="58"/>
        <v>0.15785705545590156</v>
      </c>
      <c r="BQ11" s="118">
        <v>-230654</v>
      </c>
      <c r="BR11" s="117">
        <f t="shared" si="59"/>
        <v>-0.51366711652124342</v>
      </c>
      <c r="BS11" s="117">
        <f t="shared" si="60"/>
        <v>0.14249060117788659</v>
      </c>
      <c r="BT11" s="118">
        <f>BN11+BQ11</f>
        <v>-675395</v>
      </c>
      <c r="BU11" s="117">
        <f t="shared" si="61"/>
        <v>-0.50302607353738538</v>
      </c>
      <c r="BV11" s="117">
        <f t="shared" si="62"/>
        <v>0.15256496238009665</v>
      </c>
      <c r="BW11" s="118">
        <v>-321040</v>
      </c>
      <c r="BX11" s="117">
        <f t="shared" si="63"/>
        <v>-0.52307261168082531</v>
      </c>
      <c r="BY11" s="117">
        <f t="shared" si="64"/>
        <v>4.8338378445452301E-2</v>
      </c>
      <c r="BZ11" s="118">
        <v>-996434</v>
      </c>
      <c r="CA11" s="117">
        <f t="shared" si="65"/>
        <v>-0.50931445260787289</v>
      </c>
      <c r="CB11" s="117">
        <f t="shared" si="66"/>
        <v>0.1167905136567926</v>
      </c>
      <c r="CC11" s="118">
        <v>-180649.72030465715</v>
      </c>
      <c r="CD11" s="117">
        <f t="shared" si="67"/>
        <v>-0.49813930358185782</v>
      </c>
      <c r="CE11" s="117">
        <f t="shared" si="68"/>
        <v>-3.7243413889206045E-2</v>
      </c>
      <c r="CF11" s="118">
        <v>-279624.05903341208</v>
      </c>
      <c r="CG11" s="117">
        <f t="shared" si="69"/>
        <v>-0.50407054042927413</v>
      </c>
      <c r="CH11" s="117">
        <f t="shared" si="70"/>
        <v>8.7599703749531521E-2</v>
      </c>
      <c r="CI11" s="118">
        <f>CF11+CC11+1</f>
        <v>-460272.77933806926</v>
      </c>
      <c r="CJ11" s="117">
        <f t="shared" si="71"/>
        <v>-0.50172532575167239</v>
      </c>
      <c r="CK11" s="117">
        <f t="shared" si="72"/>
        <v>3.4923201004785298E-2</v>
      </c>
      <c r="CL11" s="118">
        <v>-248591.35944959146</v>
      </c>
      <c r="CM11" s="117">
        <f t="shared" si="73"/>
        <v>-0.51073769738785668</v>
      </c>
      <c r="CN11" s="117">
        <f t="shared" si="74"/>
        <v>7.7767389464702408E-2</v>
      </c>
      <c r="CO11" s="119">
        <f>CI11+CL11</f>
        <v>-708864.13878766075</v>
      </c>
      <c r="CP11" s="117">
        <f t="shared" si="75"/>
        <v>-0.50484907445897131</v>
      </c>
      <c r="CQ11" s="117">
        <f t="shared" si="76"/>
        <v>4.9554910515566153E-2</v>
      </c>
      <c r="CR11" s="119">
        <v>-346882.76353854465</v>
      </c>
      <c r="CS11" s="117">
        <f t="shared" si="77"/>
        <v>-0.48729207726617479</v>
      </c>
      <c r="CT11" s="117">
        <f t="shared" si="78"/>
        <v>8.0497020740545322E-2</v>
      </c>
      <c r="CU11" s="120">
        <v>-1055748</v>
      </c>
      <c r="CV11" s="117">
        <f t="shared" si="79"/>
        <v>-0.49894327324420784</v>
      </c>
      <c r="CW11" s="117">
        <f t="shared" si="80"/>
        <v>5.9526270681249382E-2</v>
      </c>
      <c r="CX11" s="118">
        <v>-206779</v>
      </c>
      <c r="CY11" s="117">
        <f t="shared" si="81"/>
        <v>-0.4696896735007246</v>
      </c>
      <c r="CZ11" s="117">
        <f t="shared" si="82"/>
        <v>0.14464057653273454</v>
      </c>
      <c r="DA11" s="118">
        <v>-290145</v>
      </c>
      <c r="DB11" s="117">
        <f t="shared" si="83"/>
        <v>-0.46055566049565944</v>
      </c>
      <c r="DC11" s="117">
        <f t="shared" si="84"/>
        <v>3.7625306645487022E-2</v>
      </c>
      <c r="DD11" s="118">
        <f>SUM(CX11,DA11)</f>
        <v>-496924</v>
      </c>
      <c r="DE11" s="117">
        <f t="shared" si="85"/>
        <v>-0.46431297799081511</v>
      </c>
      <c r="DF11" s="117">
        <f t="shared" si="86"/>
        <v>7.9629346568441006E-2</v>
      </c>
      <c r="DG11" s="118">
        <v>-282458</v>
      </c>
      <c r="DH11" s="117">
        <f t="shared" si="87"/>
        <v>-0.49663818264936527</v>
      </c>
      <c r="DI11" s="117">
        <f t="shared" si="88"/>
        <v>0.13623418217508854</v>
      </c>
      <c r="DJ11" s="118">
        <f>SUM(DD11,DG11)</f>
        <v>-779382</v>
      </c>
      <c r="DK11" s="117">
        <f t="shared" si="89"/>
        <v>-0.47553013316249487</v>
      </c>
      <c r="DL11" s="117">
        <f t="shared" si="90"/>
        <v>9.9480079967005919E-2</v>
      </c>
      <c r="DM11" s="118">
        <v>-402984</v>
      </c>
      <c r="DN11" s="117">
        <f t="shared" si="91"/>
        <v>-0.48923102697676002</v>
      </c>
      <c r="DO11" s="117">
        <f t="shared" si="92"/>
        <v>0.16172967457122311</v>
      </c>
      <c r="DP11" s="118">
        <f>SUM(DJ11,DM11)</f>
        <v>-1182366</v>
      </c>
      <c r="DQ11" s="117">
        <f t="shared" si="93"/>
        <v>-0.48011294998178816</v>
      </c>
      <c r="DR11" s="117">
        <f t="shared" si="94"/>
        <v>0.11993202923424917</v>
      </c>
      <c r="DS11" s="118">
        <v>-243393</v>
      </c>
      <c r="DT11" s="121">
        <f>DS11/$DS$8</f>
        <v>-0.47013658304794026</v>
      </c>
      <c r="DU11" s="121">
        <f t="shared" si="134"/>
        <v>0.17706827095594813</v>
      </c>
      <c r="DV11" s="118">
        <v>-345698</v>
      </c>
      <c r="DW11" s="121">
        <f>(DV11/$DV$8)</f>
        <v>-0.46114402263447224</v>
      </c>
      <c r="DX11" s="121">
        <f t="shared" si="135"/>
        <v>0.19146633579761851</v>
      </c>
      <c r="DY11" s="118">
        <f>(DS11+DV11)</f>
        <v>-589091</v>
      </c>
      <c r="DZ11" s="121">
        <f>(DY11/$DY$8)</f>
        <v>-0.46481741573033708</v>
      </c>
      <c r="EA11" s="121">
        <f t="shared" si="136"/>
        <v>0.18547504246122148</v>
      </c>
      <c r="EB11" s="118">
        <v>-327502</v>
      </c>
      <c r="EC11" s="121">
        <f>(EB11/$EB$8)</f>
        <v>-0.49842331785059873</v>
      </c>
      <c r="ED11" s="121">
        <f t="shared" si="137"/>
        <v>0.15947149664728921</v>
      </c>
      <c r="EE11" s="118">
        <f>(DY11+EB11)</f>
        <v>-916593</v>
      </c>
      <c r="EF11" s="121">
        <f>(EE11/$EE$8)</f>
        <v>-0.47629175509084221</v>
      </c>
      <c r="EG11" s="121">
        <f t="shared" si="138"/>
        <v>0.17605102504291859</v>
      </c>
      <c r="EH11" s="118">
        <v>-458652</v>
      </c>
      <c r="EI11" s="121">
        <f>(EH11/$EH$8)</f>
        <v>-0.47177683145096588</v>
      </c>
      <c r="EJ11" s="121">
        <f t="shared" si="139"/>
        <v>0.13813947948305638</v>
      </c>
      <c r="EK11" s="118">
        <v>-1375245</v>
      </c>
      <c r="EL11" s="121">
        <f t="shared" si="140"/>
        <v>-0.4747762648634597</v>
      </c>
      <c r="EM11" s="121">
        <f t="shared" si="157"/>
        <v>0.16312969080639994</v>
      </c>
      <c r="EN11" s="118">
        <v>-290630</v>
      </c>
      <c r="EO11" s="121">
        <f t="shared" si="141"/>
        <v>-0.46936445310796693</v>
      </c>
      <c r="EP11" s="121">
        <f t="shared" si="142"/>
        <v>0.19407706877354736</v>
      </c>
      <c r="EQ11" s="118">
        <v>-387880</v>
      </c>
      <c r="ER11" s="121">
        <f t="shared" si="158"/>
        <v>-0.45357116546553955</v>
      </c>
      <c r="ES11" s="121">
        <f t="shared" si="143"/>
        <v>0.12201979762683046</v>
      </c>
      <c r="ET11" s="118">
        <f>(EN11+EQ11)</f>
        <v>-678510</v>
      </c>
      <c r="EU11" s="121">
        <f t="shared" si="159"/>
        <v>-0.46020396536007291</v>
      </c>
      <c r="EV11" s="121">
        <f t="shared" si="1"/>
        <v>0.15179148892106653</v>
      </c>
      <c r="EW11" s="118">
        <v>-390194</v>
      </c>
      <c r="EX11" s="121">
        <f t="shared" si="160"/>
        <v>-0.48576301571097774</v>
      </c>
      <c r="EY11" s="121">
        <f t="shared" si="96"/>
        <v>0.19142478519215156</v>
      </c>
      <c r="EZ11" s="118">
        <f>(ET11+EW11)</f>
        <v>-1068704</v>
      </c>
      <c r="FA11" s="121">
        <f t="shared" si="161"/>
        <v>-0.46921776988262792</v>
      </c>
      <c r="FB11" s="121">
        <f t="shared" si="97"/>
        <v>0.16595260928241862</v>
      </c>
      <c r="FC11" s="118">
        <v>-547708</v>
      </c>
      <c r="FD11" s="121">
        <f t="shared" si="144"/>
        <v>-0.46246153950074809</v>
      </c>
      <c r="FE11" s="121">
        <f t="shared" si="98"/>
        <v>0.19416899959010325</v>
      </c>
      <c r="FF11" s="118">
        <f>(EZ11+FC11)</f>
        <v>-1616412</v>
      </c>
      <c r="FG11" s="121">
        <f t="shared" si="145"/>
        <v>-0.4669066078175369</v>
      </c>
      <c r="FH11" s="121">
        <f t="shared" si="99"/>
        <v>0.1753629353315227</v>
      </c>
      <c r="FI11" s="118">
        <v>-354819</v>
      </c>
      <c r="FJ11" s="121">
        <f t="shared" si="100"/>
        <v>-0.48823980262297878</v>
      </c>
      <c r="FK11" s="121">
        <f t="shared" si="146"/>
        <v>0.22086157657502659</v>
      </c>
      <c r="FL11" s="118">
        <v>-440050</v>
      </c>
      <c r="FM11" s="121">
        <f t="shared" si="147"/>
        <v>-0.4645783427628502</v>
      </c>
      <c r="FN11" s="121">
        <f t="shared" si="148"/>
        <v>0.13450036093637197</v>
      </c>
      <c r="FO11" s="118">
        <f t="shared" si="162"/>
        <v>-794869</v>
      </c>
      <c r="FP11" s="121">
        <f t="shared" si="101"/>
        <v>-0.47485086030870988</v>
      </c>
      <c r="FQ11" s="121">
        <f t="shared" si="102"/>
        <v>0.17149194558665304</v>
      </c>
      <c r="FR11" s="118">
        <v>-452488</v>
      </c>
      <c r="FS11" s="121">
        <f t="shared" si="169"/>
        <v>-0.49892934091064461</v>
      </c>
      <c r="FT11" s="121">
        <f t="shared" si="103"/>
        <v>0.15964879008903266</v>
      </c>
      <c r="FU11" s="118">
        <v>-1247357</v>
      </c>
      <c r="FV11" s="121">
        <f t="shared" si="163"/>
        <v>-0.48331210003518216</v>
      </c>
      <c r="FW11" s="121">
        <f t="shared" si="149"/>
        <v>0.16716789681707933</v>
      </c>
      <c r="FX11" s="118">
        <v>-603450</v>
      </c>
      <c r="FY11" s="121">
        <f t="shared" si="3"/>
        <v>-0.45271629778672035</v>
      </c>
      <c r="FZ11" s="121">
        <f t="shared" si="104"/>
        <v>0.10177320762157938</v>
      </c>
      <c r="GA11" s="118">
        <v>-1850807</v>
      </c>
      <c r="GB11" s="121">
        <f t="shared" si="105"/>
        <v>-0.47289149777109718</v>
      </c>
      <c r="GC11" s="121">
        <f t="shared" si="106"/>
        <v>0.1450094406624054</v>
      </c>
      <c r="GD11" s="118">
        <v>-392224</v>
      </c>
      <c r="GE11" s="121">
        <f t="shared" si="4"/>
        <v>-0.48154241291760996</v>
      </c>
      <c r="GF11" s="121">
        <f t="shared" si="107"/>
        <v>0.10541994650793796</v>
      </c>
      <c r="GG11" s="118">
        <v>-509222</v>
      </c>
      <c r="GH11" s="121">
        <f t="shared" si="150"/>
        <v>-0.45826396375803413</v>
      </c>
      <c r="GI11" s="121">
        <f t="shared" si="108"/>
        <v>0.15719122826951493</v>
      </c>
      <c r="GJ11" s="118">
        <f t="shared" si="109"/>
        <v>-901446</v>
      </c>
      <c r="GK11" s="121">
        <f t="shared" si="110"/>
        <v>-0.46811001010534276</v>
      </c>
      <c r="GL11" s="121">
        <f t="shared" si="151"/>
        <v>0.13408121338233103</v>
      </c>
      <c r="GM11" s="118">
        <v>-501369</v>
      </c>
      <c r="GN11" s="121">
        <f t="shared" si="111"/>
        <v>-0.47882084747170972</v>
      </c>
      <c r="GO11" s="121">
        <f t="shared" si="112"/>
        <v>0.10802717420130481</v>
      </c>
      <c r="GP11" s="118">
        <f>GJ11+GM11</f>
        <v>-1402815</v>
      </c>
      <c r="GQ11" s="121">
        <f t="shared" si="114"/>
        <v>-0.47188261591325364</v>
      </c>
      <c r="GR11" s="121">
        <f t="shared" si="115"/>
        <v>0.12462991749755692</v>
      </c>
      <c r="GS11" s="118">
        <v>-740326</v>
      </c>
      <c r="GT11" s="121">
        <f t="shared" si="116"/>
        <v>-0.44336022067220943</v>
      </c>
      <c r="GU11" s="121">
        <f t="shared" si="152"/>
        <v>0.22682243765017818</v>
      </c>
      <c r="GV11" s="118">
        <f t="shared" si="164"/>
        <v>-2143141</v>
      </c>
      <c r="GW11" s="121">
        <f t="shared" si="117"/>
        <v>-0.46162397374581376</v>
      </c>
      <c r="GX11" s="121">
        <f t="shared" si="153"/>
        <v>0.15794947825462091</v>
      </c>
      <c r="GY11" s="118">
        <v>-460582</v>
      </c>
      <c r="GZ11" s="121">
        <f t="shared" si="118"/>
        <v>-0.45561804143852724</v>
      </c>
      <c r="HA11" s="121">
        <f t="shared" si="154"/>
        <v>0.17428306273965899</v>
      </c>
      <c r="HB11" s="118">
        <v>-604983</v>
      </c>
      <c r="HC11" s="121">
        <f t="shared" si="119"/>
        <v>-0.44673710296508856</v>
      </c>
      <c r="HD11" s="121">
        <f t="shared" si="5"/>
        <v>0.18805354049903578</v>
      </c>
      <c r="HE11" s="118">
        <f t="shared" si="120"/>
        <v>-1065565</v>
      </c>
      <c r="HF11" s="121">
        <f t="shared" si="165"/>
        <v>-0.45053297484568444</v>
      </c>
      <c r="HG11" s="121">
        <f t="shared" ref="HG11:HG25" si="170">(HE11/GJ11)-1</f>
        <v>0.18206193160766149</v>
      </c>
      <c r="HH11" s="118">
        <v>-586005</v>
      </c>
      <c r="HI11" s="121">
        <f t="shared" ref="HI11:HI17" si="171">(HH11/$HH$8)</f>
        <v>-0.46941799874235501</v>
      </c>
      <c r="HJ11" s="121">
        <f t="shared" si="166"/>
        <v>0.16880979877096514</v>
      </c>
      <c r="HK11" s="118">
        <f t="shared" si="121"/>
        <v>-1651570</v>
      </c>
      <c r="HL11" s="121">
        <f t="shared" si="8"/>
        <v>-0.45705725717492746</v>
      </c>
      <c r="HM11" s="121">
        <f t="shared" si="155"/>
        <v>0.17732559175657525</v>
      </c>
      <c r="HN11" s="118">
        <v>-814610</v>
      </c>
      <c r="HO11" s="121">
        <f t="shared" si="122"/>
        <v>-0.44335750198926072</v>
      </c>
      <c r="HP11" s="121">
        <f t="shared" si="123"/>
        <v>0.10033958013091526</v>
      </c>
      <c r="HQ11" s="118">
        <f t="shared" si="156"/>
        <v>-2466180</v>
      </c>
      <c r="HR11" s="121">
        <f t="shared" si="124"/>
        <v>-0.45243936177316868</v>
      </c>
      <c r="HS11" s="121">
        <f t="shared" si="125"/>
        <v>0.15073156642516761</v>
      </c>
      <c r="HT11" s="118">
        <v>-477582</v>
      </c>
      <c r="HU11" s="121">
        <f t="shared" si="167"/>
        <v>-0.44378840085192744</v>
      </c>
      <c r="HV11" s="121">
        <f t="shared" si="126"/>
        <v>3.6909822789427338E-2</v>
      </c>
      <c r="HW11" s="118">
        <v>-626777</v>
      </c>
      <c r="HX11" s="121">
        <f t="shared" si="127"/>
        <v>-0.42792497246855815</v>
      </c>
      <c r="HY11" s="121">
        <f t="shared" si="9"/>
        <v>3.6024152744787763E-2</v>
      </c>
      <c r="HZ11" s="118">
        <f t="shared" si="128"/>
        <v>-1104359</v>
      </c>
      <c r="IA11" s="121">
        <f t="shared" si="129"/>
        <v>-0.43464378076988014</v>
      </c>
      <c r="IB11" s="121">
        <f>(HZ11/HE11)-1</f>
        <v>3.6406976580499517E-2</v>
      </c>
      <c r="IC11" s="118">
        <v>-583810</v>
      </c>
      <c r="ID11" s="121">
        <f t="shared" si="130"/>
        <v>-0.46318760918996715</v>
      </c>
      <c r="IE11" s="121">
        <f t="shared" si="11"/>
        <v>-3.7457018284826615E-3</v>
      </c>
      <c r="IF11" s="118">
        <f t="shared" si="131"/>
        <v>-1688169</v>
      </c>
      <c r="IG11" s="121">
        <f t="shared" si="132"/>
        <v>-0.4441083273813517</v>
      </c>
      <c r="IH11" s="121">
        <f>(IF11/HK11)-1</f>
        <v>2.2160126425159188E-2</v>
      </c>
      <c r="II11" s="118">
        <v>-848461</v>
      </c>
      <c r="IJ11" s="121">
        <f t="shared" si="13"/>
        <v>-0.44179080074813692</v>
      </c>
      <c r="IK11" s="121">
        <f t="shared" si="14"/>
        <v>4.1554854470237323E-2</v>
      </c>
      <c r="IL11" s="118">
        <f t="shared" ref="IL11:IL28" si="172">IF11+II11</f>
        <v>-2536630</v>
      </c>
      <c r="IM11" s="121">
        <f t="shared" si="15"/>
        <v>-0.44333060631550764</v>
      </c>
      <c r="IN11" s="121">
        <f t="shared" si="16"/>
        <v>2.8566446893576236E-2</v>
      </c>
      <c r="IO11" s="118">
        <v>-563126</v>
      </c>
      <c r="IP11" s="121">
        <f t="shared" si="17"/>
        <v>-0.45608916937451199</v>
      </c>
      <c r="IQ11" s="121">
        <f t="shared" si="18"/>
        <v>0.17911897852096614</v>
      </c>
    </row>
    <row r="12" spans="2:251" ht="16.5" customHeight="1">
      <c r="B12" s="113" t="s">
        <v>173</v>
      </c>
      <c r="C12" s="114" t="s">
        <v>166</v>
      </c>
      <c r="D12" s="119">
        <v>-2320</v>
      </c>
      <c r="E12" s="116">
        <f t="shared" si="19"/>
        <v>-1.1716461628588167E-2</v>
      </c>
      <c r="F12" s="119">
        <v>1457</v>
      </c>
      <c r="G12" s="116">
        <f t="shared" si="20"/>
        <v>5.219453479874475E-3</v>
      </c>
      <c r="H12" s="115">
        <f>SUM(D12,F12)</f>
        <v>-863</v>
      </c>
      <c r="I12" s="116">
        <f t="shared" si="21"/>
        <v>-1.8086176544555286E-3</v>
      </c>
      <c r="J12" s="119">
        <v>-5701</v>
      </c>
      <c r="K12" s="116">
        <f t="shared" si="22"/>
        <v>-2.2320711944967563E-2</v>
      </c>
      <c r="L12" s="115">
        <f>SUM(H12,J12)</f>
        <v>-6564</v>
      </c>
      <c r="M12" s="116">
        <f t="shared" si="23"/>
        <v>-8.9601991883402742E-3</v>
      </c>
      <c r="N12" s="119">
        <v>-241</v>
      </c>
      <c r="O12" s="116">
        <f t="shared" si="24"/>
        <v>-5.967399674640532E-4</v>
      </c>
      <c r="P12" s="115">
        <f>SUM(L12,N12)</f>
        <v>-6805</v>
      </c>
      <c r="Q12" s="116">
        <f t="shared" si="25"/>
        <v>-5.9880292212306212E-3</v>
      </c>
      <c r="R12" s="119">
        <v>-679</v>
      </c>
      <c r="S12" s="116">
        <f t="shared" si="26"/>
        <v>-2.7052331719755376E-3</v>
      </c>
      <c r="T12" s="24">
        <f t="shared" si="133"/>
        <v>-0.70732758620689662</v>
      </c>
      <c r="U12" s="119">
        <v>-7153</v>
      </c>
      <c r="V12" s="117">
        <f t="shared" si="27"/>
        <v>-1.9996701229211454E-2</v>
      </c>
      <c r="W12" s="24">
        <f t="shared" si="28"/>
        <v>-5.9094028826355522</v>
      </c>
      <c r="X12" s="115">
        <f>R12+U12</f>
        <v>-7832</v>
      </c>
      <c r="Y12" s="117">
        <f t="shared" si="29"/>
        <v>-1.2866680685522026E-2</v>
      </c>
      <c r="Z12" s="24">
        <f t="shared" si="30"/>
        <v>8.0753186558516798</v>
      </c>
      <c r="AA12" s="119">
        <v>-6692</v>
      </c>
      <c r="AB12" s="117">
        <f t="shared" si="31"/>
        <v>-2.087837690274957E-2</v>
      </c>
      <c r="AC12" s="24">
        <f t="shared" si="32"/>
        <v>0.17382915278021405</v>
      </c>
      <c r="AD12" s="115">
        <f>X12+AA12</f>
        <v>-14524</v>
      </c>
      <c r="AE12" s="117">
        <f t="shared" si="33"/>
        <v>-1.5630195850959993E-2</v>
      </c>
      <c r="AF12" s="24">
        <f t="shared" si="34"/>
        <v>1.2126751980499697</v>
      </c>
      <c r="AG12" s="119">
        <v>-2892</v>
      </c>
      <c r="AH12" s="117">
        <f t="shared" si="35"/>
        <v>-5.7055036803655311E-3</v>
      </c>
      <c r="AI12" s="24">
        <f t="shared" si="36"/>
        <v>11</v>
      </c>
      <c r="AJ12" s="115">
        <f>AD12+AG12</f>
        <v>-17416</v>
      </c>
      <c r="AK12" s="117">
        <f t="shared" si="37"/>
        <v>-1.2127246963139882E-2</v>
      </c>
      <c r="AL12" s="24">
        <f t="shared" si="38"/>
        <v>1.5592946362968405</v>
      </c>
      <c r="AM12" s="118">
        <v>-3026</v>
      </c>
      <c r="AN12" s="117">
        <f t="shared" si="39"/>
        <v>-9.7520730406422309E-3</v>
      </c>
      <c r="AO12" s="117">
        <f t="shared" si="40"/>
        <v>3.4565537555228278</v>
      </c>
      <c r="AP12" s="118">
        <v>-2864</v>
      </c>
      <c r="AQ12" s="117">
        <f t="shared" si="41"/>
        <v>-6.4452971160446036E-3</v>
      </c>
      <c r="AR12" s="117">
        <f t="shared" si="42"/>
        <v>-0.59960855585069206</v>
      </c>
      <c r="AS12" s="118">
        <f>AM12+AP12-1</f>
        <v>-5891</v>
      </c>
      <c r="AT12" s="117">
        <f t="shared" si="43"/>
        <v>-7.8062884947684222E-3</v>
      </c>
      <c r="AU12" s="117">
        <f t="shared" si="44"/>
        <v>-0.24782941777323797</v>
      </c>
      <c r="AV12" s="118">
        <v>-3489</v>
      </c>
      <c r="AW12" s="117">
        <f t="shared" si="45"/>
        <v>-8.8249131167195301E-3</v>
      </c>
      <c r="AX12" s="117">
        <f t="shared" si="46"/>
        <v>-0.47863120143454874</v>
      </c>
      <c r="AY12" s="118">
        <f>AV12+AS12+1</f>
        <v>-9379</v>
      </c>
      <c r="AZ12" s="117">
        <f t="shared" si="47"/>
        <v>-8.1556096229063145E-3</v>
      </c>
      <c r="BA12" s="117">
        <f t="shared" si="48"/>
        <v>-0.35424125585238231</v>
      </c>
      <c r="BB12" s="118">
        <v>-5103</v>
      </c>
      <c r="BC12" s="117">
        <f t="shared" si="49"/>
        <v>-8.4806605043525086E-3</v>
      </c>
      <c r="BD12" s="24">
        <f t="shared" si="50"/>
        <v>0.76452282157676343</v>
      </c>
      <c r="BE12" s="118">
        <v>-14482</v>
      </c>
      <c r="BF12" s="117">
        <f t="shared" si="51"/>
        <v>-8.2672652375254604E-3</v>
      </c>
      <c r="BG12" s="24">
        <f t="shared" si="52"/>
        <v>-0.16846577859439593</v>
      </c>
      <c r="BH12" s="118">
        <v>-3774</v>
      </c>
      <c r="BI12" s="117">
        <f t="shared" si="53"/>
        <v>-9.8439419588244662E-3</v>
      </c>
      <c r="BJ12" s="117">
        <f t="shared" si="54"/>
        <v>0.24719101123595499</v>
      </c>
      <c r="BK12" s="118">
        <v>-4391</v>
      </c>
      <c r="BL12" s="117">
        <f t="shared" si="55"/>
        <v>-8.6056529595528435E-3</v>
      </c>
      <c r="BM12" s="117">
        <f t="shared" si="56"/>
        <v>0.53317039106145248</v>
      </c>
      <c r="BN12" s="118">
        <f>BK12+BH12-1</f>
        <v>-8166</v>
      </c>
      <c r="BO12" s="117">
        <f t="shared" si="57"/>
        <v>-9.1380203641555947E-3</v>
      </c>
      <c r="BP12" s="117">
        <f t="shared" si="58"/>
        <v>0.38618231200135811</v>
      </c>
      <c r="BQ12" s="118">
        <v>-7155</v>
      </c>
      <c r="BR12" s="117">
        <f t="shared" si="59"/>
        <v>-1.5934205427651359E-2</v>
      </c>
      <c r="BS12" s="117">
        <f t="shared" si="60"/>
        <v>1.0507308684436802</v>
      </c>
      <c r="BT12" s="118">
        <f>BN12+BQ12</f>
        <v>-15321</v>
      </c>
      <c r="BU12" s="117">
        <f t="shared" si="61"/>
        <v>-1.1410896545971293E-2</v>
      </c>
      <c r="BV12" s="117">
        <f t="shared" si="62"/>
        <v>0.63354302164409848</v>
      </c>
      <c r="BW12" s="118">
        <v>-10782</v>
      </c>
      <c r="BX12" s="117">
        <f t="shared" si="63"/>
        <v>-1.7567184460324754E-2</v>
      </c>
      <c r="BY12" s="117">
        <f t="shared" si="64"/>
        <v>1.1128747795414462</v>
      </c>
      <c r="BZ12" s="118">
        <v>-26102</v>
      </c>
      <c r="CA12" s="117">
        <f t="shared" si="65"/>
        <v>-1.3341702352559928E-2</v>
      </c>
      <c r="CB12" s="117">
        <f t="shared" si="66"/>
        <v>0.80237536251898911</v>
      </c>
      <c r="CC12" s="118">
        <v>-6368</v>
      </c>
      <c r="CD12" s="117">
        <f t="shared" si="67"/>
        <v>-1.7559678918182595E-2</v>
      </c>
      <c r="CE12" s="117">
        <f t="shared" si="68"/>
        <v>0.68733439321674616</v>
      </c>
      <c r="CF12" s="118">
        <v>-7939</v>
      </c>
      <c r="CG12" s="117">
        <f t="shared" si="69"/>
        <v>-1.4311415241954674E-2</v>
      </c>
      <c r="CH12" s="117">
        <f t="shared" si="70"/>
        <v>0.8080163971760419</v>
      </c>
      <c r="CI12" s="118">
        <f>CF12+CC12+1</f>
        <v>-14306</v>
      </c>
      <c r="CJ12" s="117">
        <f t="shared" si="71"/>
        <v>-1.5594410168087379E-2</v>
      </c>
      <c r="CK12" s="117">
        <f t="shared" si="72"/>
        <v>0.75189811413176577</v>
      </c>
      <c r="CL12" s="118">
        <v>-8275</v>
      </c>
      <c r="CM12" s="117">
        <f t="shared" si="73"/>
        <v>-1.700121217101884E-2</v>
      </c>
      <c r="CN12" s="117">
        <f t="shared" si="74"/>
        <v>0.1565338923829489</v>
      </c>
      <c r="CO12" s="119">
        <f>CI12+CL12</f>
        <v>-22581</v>
      </c>
      <c r="CP12" s="117">
        <f t="shared" si="75"/>
        <v>-1.6082061888269519E-2</v>
      </c>
      <c r="CQ12" s="117">
        <f t="shared" si="76"/>
        <v>0.47385940865478759</v>
      </c>
      <c r="CR12" s="119">
        <v>-6581</v>
      </c>
      <c r="CS12" s="117">
        <f t="shared" si="77"/>
        <v>-9.2448212986297826E-3</v>
      </c>
      <c r="CT12" s="117">
        <f t="shared" si="78"/>
        <v>-0.38963086625857912</v>
      </c>
      <c r="CU12" s="120">
        <v>-29163</v>
      </c>
      <c r="CV12" s="117">
        <f t="shared" si="79"/>
        <v>-1.3782344534510918E-2</v>
      </c>
      <c r="CW12" s="117">
        <f t="shared" si="80"/>
        <v>0.11727070722549993</v>
      </c>
      <c r="CX12" s="118">
        <v>-6011</v>
      </c>
      <c r="CY12" s="117">
        <f t="shared" si="81"/>
        <v>-1.365372996006778E-2</v>
      </c>
      <c r="CZ12" s="117">
        <f t="shared" si="82"/>
        <v>-5.6061557788944727E-2</v>
      </c>
      <c r="DA12" s="118">
        <v>-6811</v>
      </c>
      <c r="DB12" s="117">
        <f t="shared" si="83"/>
        <v>-1.0811299879839172E-2</v>
      </c>
      <c r="DC12" s="117">
        <f t="shared" si="84"/>
        <v>-0.14208338581685354</v>
      </c>
      <c r="DD12" s="118">
        <f>SUM(CX12,DA12)</f>
        <v>-12822</v>
      </c>
      <c r="DE12" s="117">
        <f t="shared" si="85"/>
        <v>-1.1980546328610071E-2</v>
      </c>
      <c r="DF12" s="117">
        <f t="shared" si="86"/>
        <v>-0.10373269956661546</v>
      </c>
      <c r="DG12" s="118">
        <v>-7522</v>
      </c>
      <c r="DH12" s="117">
        <f t="shared" si="87"/>
        <v>-1.3225727045750256E-2</v>
      </c>
      <c r="DI12" s="117">
        <f t="shared" si="88"/>
        <v>-9.0996978851963783E-2</v>
      </c>
      <c r="DJ12" s="118">
        <f>SUM(DD12,DG12)</f>
        <v>-20344</v>
      </c>
      <c r="DK12" s="117">
        <f t="shared" si="89"/>
        <v>-1.2412635946246892E-2</v>
      </c>
      <c r="DL12" s="117">
        <f t="shared" si="90"/>
        <v>-9.9065586112218273E-2</v>
      </c>
      <c r="DM12" s="118">
        <v>-6748</v>
      </c>
      <c r="DN12" s="117">
        <f t="shared" si="91"/>
        <v>-8.1922135122962109E-3</v>
      </c>
      <c r="DO12" s="117">
        <f t="shared" si="92"/>
        <v>2.5376082662209365E-2</v>
      </c>
      <c r="DP12" s="118">
        <f>SUM(DJ12,DM12)</f>
        <v>-27092</v>
      </c>
      <c r="DQ12" s="117">
        <f t="shared" si="93"/>
        <v>-1.100100987419006E-2</v>
      </c>
      <c r="DR12" s="117">
        <f t="shared" si="94"/>
        <v>-7.1014641840688508E-2</v>
      </c>
      <c r="DS12" s="118">
        <v>-6154</v>
      </c>
      <c r="DT12" s="121">
        <f>DS12/$DS$8</f>
        <v>-1.1887032626562901E-2</v>
      </c>
      <c r="DU12" s="121">
        <f t="shared" si="134"/>
        <v>2.378971884877723E-2</v>
      </c>
      <c r="DV12" s="118">
        <v>-5525</v>
      </c>
      <c r="DW12" s="121">
        <f>(DV12/$DV$8)</f>
        <v>-7.3700765554196405E-3</v>
      </c>
      <c r="DX12" s="121">
        <f t="shared" si="135"/>
        <v>-0.18881221553369554</v>
      </c>
      <c r="DY12" s="118">
        <f>(DS12+DV12)</f>
        <v>-11679</v>
      </c>
      <c r="DZ12" s="121">
        <f>(DY12/$DY$8)</f>
        <v>-9.2152190380002524E-3</v>
      </c>
      <c r="EA12" s="121">
        <f t="shared" si="136"/>
        <v>-8.9143659335517045E-2</v>
      </c>
      <c r="EB12" s="118">
        <v>-5287</v>
      </c>
      <c r="EC12" s="121">
        <f>(EB12/$EB$8)</f>
        <v>-8.046253401433015E-3</v>
      </c>
      <c r="ED12" s="121">
        <f t="shared" si="137"/>
        <v>-0.29712842329167777</v>
      </c>
      <c r="EE12" s="118">
        <f>(DY12+EB12)</f>
        <v>-16966</v>
      </c>
      <c r="EF12" s="121">
        <f>(EE12/$EE$8)</f>
        <v>-8.8160894932333422E-3</v>
      </c>
      <c r="EG12" s="121">
        <f t="shared" si="138"/>
        <v>-0.1660440424695242</v>
      </c>
      <c r="EH12" s="118">
        <v>-3917</v>
      </c>
      <c r="EI12" s="121">
        <f>(EH12/$EH$8)</f>
        <v>-4.029089263305149E-3</v>
      </c>
      <c r="EJ12" s="121">
        <f t="shared" si="139"/>
        <v>-0.41953171310017778</v>
      </c>
      <c r="EK12" s="118">
        <v>-20884</v>
      </c>
      <c r="EL12" s="121">
        <f t="shared" si="140"/>
        <v>-7.2097899031870628E-3</v>
      </c>
      <c r="EM12" s="121">
        <f>(EK12/DP12)-1</f>
        <v>-0.22914513509523105</v>
      </c>
      <c r="EN12" s="118">
        <v>-4212</v>
      </c>
      <c r="EO12" s="121">
        <f t="shared" si="141"/>
        <v>-6.8023365670810193E-3</v>
      </c>
      <c r="EP12" s="121">
        <f t="shared" si="142"/>
        <v>-0.31556711082222944</v>
      </c>
      <c r="EQ12" s="118">
        <v>-5384</v>
      </c>
      <c r="ER12" s="121">
        <f t="shared" si="158"/>
        <v>-6.2958315841664045E-3</v>
      </c>
      <c r="ES12" s="121">
        <f t="shared" si="143"/>
        <v>-2.5520361990950202E-2</v>
      </c>
      <c r="ET12" s="118">
        <f>(EN12+EQ12)</f>
        <v>-9596</v>
      </c>
      <c r="EU12" s="121">
        <f t="shared" si="159"/>
        <v>-6.5085514606936668E-3</v>
      </c>
      <c r="EV12" s="121">
        <f t="shared" si="1"/>
        <v>-0.17835431115677713</v>
      </c>
      <c r="EW12" s="118">
        <v>-4409</v>
      </c>
      <c r="EX12" s="121">
        <f t="shared" si="160"/>
        <v>-5.4888828025794886E-3</v>
      </c>
      <c r="EY12" s="121">
        <f t="shared" si="96"/>
        <v>-0.16606771325893699</v>
      </c>
      <c r="EZ12" s="118">
        <f>(ET12+EW12)</f>
        <v>-14005</v>
      </c>
      <c r="FA12" s="121">
        <f t="shared" si="161"/>
        <v>-6.1489382160132312E-3</v>
      </c>
      <c r="FB12" s="121">
        <f t="shared" si="97"/>
        <v>-0.17452552163149826</v>
      </c>
      <c r="FC12" s="118">
        <v>-3829</v>
      </c>
      <c r="FD12" s="121">
        <f t="shared" si="144"/>
        <v>-3.233046139089377E-3</v>
      </c>
      <c r="FE12" s="121">
        <f t="shared" si="98"/>
        <v>-2.2466173091651775E-2</v>
      </c>
      <c r="FF12" s="118">
        <f>(EZ12+FC12)</f>
        <v>-17834</v>
      </c>
      <c r="FG12" s="121">
        <f t="shared" si="145"/>
        <v>-5.1514171163156135E-3</v>
      </c>
      <c r="FH12" s="121">
        <f t="shared" si="99"/>
        <v>-0.14604481900019151</v>
      </c>
      <c r="FI12" s="118">
        <v>-3127</v>
      </c>
      <c r="FJ12" s="121">
        <f t="shared" si="100"/>
        <v>-4.3028300705488E-3</v>
      </c>
      <c r="FK12" s="121">
        <f t="shared" si="146"/>
        <v>-0.25759734093067421</v>
      </c>
      <c r="FL12" s="118">
        <v>-4242</v>
      </c>
      <c r="FM12" s="121">
        <f t="shared" si="147"/>
        <v>-4.4784486535621188E-3</v>
      </c>
      <c r="FN12" s="121">
        <f t="shared" si="148"/>
        <v>-0.21210995542347699</v>
      </c>
      <c r="FO12" s="118">
        <f t="shared" si="162"/>
        <v>-7369</v>
      </c>
      <c r="FP12" s="121">
        <f t="shared" si="101"/>
        <v>-4.4022046269446705E-3</v>
      </c>
      <c r="FQ12" s="121">
        <f t="shared" si="102"/>
        <v>-0.23207586494372656</v>
      </c>
      <c r="FR12" s="118">
        <v>-5062</v>
      </c>
      <c r="FS12" s="121">
        <f t="shared" si="169"/>
        <v>-5.5815409992965182E-3</v>
      </c>
      <c r="FT12" s="121">
        <f t="shared" si="103"/>
        <v>0.14810614651848497</v>
      </c>
      <c r="FU12" s="118">
        <v>-12431</v>
      </c>
      <c r="FV12" s="121">
        <f t="shared" si="163"/>
        <v>-4.8166264473902412E-3</v>
      </c>
      <c r="FW12" s="121">
        <f t="shared" si="149"/>
        <v>-0.11238843270260623</v>
      </c>
      <c r="FX12" s="118">
        <v>-4345</v>
      </c>
      <c r="FY12" s="121">
        <f t="shared" si="3"/>
        <v>-3.2596773782141019E-3</v>
      </c>
      <c r="FZ12" s="121">
        <f t="shared" si="104"/>
        <v>0.13476103421258823</v>
      </c>
      <c r="GA12" s="118">
        <v>-16777</v>
      </c>
      <c r="GB12" s="121">
        <f t="shared" si="105"/>
        <v>-4.286616950392827E-3</v>
      </c>
      <c r="GC12" s="121">
        <f t="shared" si="106"/>
        <v>-5.9268812380845581E-2</v>
      </c>
      <c r="GD12" s="118">
        <v>-4318</v>
      </c>
      <c r="GE12" s="121">
        <f t="shared" si="4"/>
        <v>-5.3013077705042011E-3</v>
      </c>
      <c r="GF12" s="121">
        <f t="shared" si="107"/>
        <v>0.38087623920690761</v>
      </c>
      <c r="GG12" s="118">
        <v>-3566</v>
      </c>
      <c r="GH12" s="121">
        <f t="shared" si="150"/>
        <v>-3.2091490445447166E-3</v>
      </c>
      <c r="GI12" s="121">
        <f t="shared" si="108"/>
        <v>-0.15935879302215938</v>
      </c>
      <c r="GJ12" s="118">
        <f t="shared" si="109"/>
        <v>-7884</v>
      </c>
      <c r="GK12" s="121">
        <f t="shared" si="110"/>
        <v>-4.0940658893272829E-3</v>
      </c>
      <c r="GL12" s="121">
        <f t="shared" si="151"/>
        <v>6.9887365992671979E-2</v>
      </c>
      <c r="GM12" s="118">
        <v>-6231</v>
      </c>
      <c r="GN12" s="121">
        <f t="shared" si="111"/>
        <v>-5.9507721869445926E-3</v>
      </c>
      <c r="GO12" s="121">
        <f t="shared" si="112"/>
        <v>0.23093638877913869</v>
      </c>
      <c r="GP12" s="118">
        <f t="shared" si="113"/>
        <v>-14115</v>
      </c>
      <c r="GQ12" s="121">
        <f t="shared" si="114"/>
        <v>-4.7480409915887523E-3</v>
      </c>
      <c r="GR12" s="121">
        <f t="shared" si="115"/>
        <v>0.13546778215750943</v>
      </c>
      <c r="GS12" s="118">
        <v>-8657</v>
      </c>
      <c r="GT12" s="121">
        <f t="shared" si="116"/>
        <v>-5.1844314941786682E-3</v>
      </c>
      <c r="GU12" s="121">
        <f t="shared" si="152"/>
        <v>0.9924050632911392</v>
      </c>
      <c r="GV12" s="118">
        <f t="shared" si="164"/>
        <v>-22772</v>
      </c>
      <c r="GW12" s="121">
        <f t="shared" si="117"/>
        <v>-4.904997445403579E-3</v>
      </c>
      <c r="GX12" s="121">
        <f t="shared" si="153"/>
        <v>0.35733444596769393</v>
      </c>
      <c r="GY12" s="118">
        <v>-11593</v>
      </c>
      <c r="GZ12" s="121">
        <f t="shared" si="118"/>
        <v>-1.1468055534946755E-2</v>
      </c>
      <c r="HA12" s="121">
        <f t="shared" si="154"/>
        <v>1.6848077813802687</v>
      </c>
      <c r="HB12" s="118">
        <v>-13634</v>
      </c>
      <c r="HC12" s="121">
        <f t="shared" si="119"/>
        <v>-1.0067743493331246E-2</v>
      </c>
      <c r="HD12" s="121">
        <f t="shared" ref="HD12:HD25" si="173">(HB12/GG12)-1</f>
        <v>2.823331463825014</v>
      </c>
      <c r="HE12" s="118">
        <f t="shared" si="120"/>
        <v>-25227</v>
      </c>
      <c r="HF12" s="121">
        <f t="shared" si="165"/>
        <v>-1.0666261895268783E-2</v>
      </c>
      <c r="HG12" s="121">
        <f t="shared" si="170"/>
        <v>2.1997716894977168</v>
      </c>
      <c r="HH12" s="118">
        <v>-10692</v>
      </c>
      <c r="HI12" s="121">
        <f t="shared" si="171"/>
        <v>-8.5648027620127132E-3</v>
      </c>
      <c r="HJ12" s="121">
        <f>(HH12/GM12)-1</f>
        <v>0.71593644679826673</v>
      </c>
      <c r="HK12" s="118">
        <f t="shared" si="121"/>
        <v>-35919</v>
      </c>
      <c r="HL12" s="121">
        <f t="shared" si="8"/>
        <v>-9.9402626715587115E-3</v>
      </c>
      <c r="HM12" s="121">
        <f t="shared" si="155"/>
        <v>1.5447396386822527</v>
      </c>
      <c r="HN12" s="118">
        <v>-9253</v>
      </c>
      <c r="HO12" s="121">
        <f t="shared" si="122"/>
        <v>-5.0360135106451301E-3</v>
      </c>
      <c r="HP12" s="121">
        <f t="shared" si="123"/>
        <v>6.8846020561395438E-2</v>
      </c>
      <c r="HQ12" s="118">
        <f t="shared" si="156"/>
        <v>-45172</v>
      </c>
      <c r="HR12" s="121">
        <f t="shared" si="124"/>
        <v>-8.2871448353395022E-3</v>
      </c>
      <c r="HS12" s="121">
        <f t="shared" si="125"/>
        <v>0.98366414895485677</v>
      </c>
      <c r="HT12" s="118">
        <v>-10842</v>
      </c>
      <c r="HU12" s="121">
        <f t="shared" si="167"/>
        <v>-1.0074822422194717E-2</v>
      </c>
      <c r="HV12" s="121">
        <f t="shared" si="126"/>
        <v>-6.4780470973863524E-2</v>
      </c>
      <c r="HW12" s="118">
        <v>-10298</v>
      </c>
      <c r="HX12" s="121">
        <f t="shared" si="127"/>
        <v>-7.0308440904519659E-3</v>
      </c>
      <c r="HY12" s="121">
        <f>(HW12/HB12)-1</f>
        <v>-0.24468241161801374</v>
      </c>
      <c r="HZ12" s="118">
        <f t="shared" si="128"/>
        <v>-21140</v>
      </c>
      <c r="IA12" s="121">
        <f t="shared" si="129"/>
        <v>-8.3200929457497661E-3</v>
      </c>
      <c r="IB12" s="121">
        <f>(HZ12/HE12)-1</f>
        <v>-0.16200895865540887</v>
      </c>
      <c r="IC12" s="118">
        <v>-10406</v>
      </c>
      <c r="ID12" s="121">
        <f t="shared" si="130"/>
        <v>-8.2559912663894043E-3</v>
      </c>
      <c r="IE12" s="121">
        <f>(IC12/HH12)-1</f>
        <v>-2.6748971193415683E-2</v>
      </c>
      <c r="IF12" s="118">
        <f t="shared" si="131"/>
        <v>-31546</v>
      </c>
      <c r="IG12" s="121">
        <f t="shared" si="132"/>
        <v>-8.2988381468751763E-3</v>
      </c>
      <c r="IH12" s="121">
        <f>(IF12/HK12)-1</f>
        <v>-0.12174615106211195</v>
      </c>
      <c r="II12" s="118">
        <v>-6907</v>
      </c>
      <c r="IJ12" s="121">
        <f t="shared" si="13"/>
        <v>-3.5964517647450876E-3</v>
      </c>
      <c r="IK12" s="121">
        <f t="shared" si="14"/>
        <v>-0.25353939262941749</v>
      </c>
      <c r="IL12" s="118">
        <f t="shared" si="172"/>
        <v>-38453</v>
      </c>
      <c r="IM12" s="121">
        <f t="shared" si="15"/>
        <v>-6.720488129782513E-3</v>
      </c>
      <c r="IN12" s="121">
        <f t="shared" si="16"/>
        <v>-0.14874258390153194</v>
      </c>
      <c r="IO12" s="118">
        <v>-6430</v>
      </c>
      <c r="IP12" s="121">
        <f t="shared" si="17"/>
        <v>-5.2078102575233822E-3</v>
      </c>
      <c r="IQ12" s="121">
        <f t="shared" si="18"/>
        <v>-0.4069359896698026</v>
      </c>
    </row>
    <row r="13" spans="2:251" s="112" customFormat="1" ht="16.5" customHeight="1">
      <c r="B13" s="122" t="s">
        <v>2</v>
      </c>
      <c r="C13" s="122" t="s">
        <v>120</v>
      </c>
      <c r="D13" s="46">
        <f>D7+D10</f>
        <v>110639</v>
      </c>
      <c r="E13" s="123">
        <f>D13/$D$7</f>
        <v>0.52634107819070997</v>
      </c>
      <c r="F13" s="46">
        <f>F7+F10</f>
        <v>153078</v>
      </c>
      <c r="G13" s="123">
        <f>F13/$F$7</f>
        <v>0.51753656409112114</v>
      </c>
      <c r="H13" s="46">
        <f>H7+H10</f>
        <v>263717</v>
      </c>
      <c r="I13" s="123">
        <f>H13/$H$7</f>
        <v>0.52119426229184207</v>
      </c>
      <c r="J13" s="46">
        <f>J7+J10</f>
        <v>132608</v>
      </c>
      <c r="K13" s="123">
        <f>J13/$J$7</f>
        <v>0.48776791592948021</v>
      </c>
      <c r="L13" s="46">
        <f>L7+L10</f>
        <v>396325</v>
      </c>
      <c r="M13" s="123">
        <f>L13/$L$7</f>
        <v>0.50951143725099735</v>
      </c>
      <c r="N13" s="46">
        <f>N7+N10</f>
        <v>212181</v>
      </c>
      <c r="O13" s="123">
        <f>N13/$N$7</f>
        <v>0.50010252784161213</v>
      </c>
      <c r="P13" s="46">
        <f>P7+P10</f>
        <v>608506</v>
      </c>
      <c r="Q13" s="123">
        <f>P13/$P$7</f>
        <v>0.50619068851237137</v>
      </c>
      <c r="R13" s="46">
        <f>R7+R10</f>
        <v>142142</v>
      </c>
      <c r="S13" s="123">
        <f>R13/$R$7</f>
        <v>0.53286198416506714</v>
      </c>
      <c r="T13" s="47">
        <f t="shared" si="133"/>
        <v>0.28473684686231793</v>
      </c>
      <c r="U13" s="46">
        <f>U7+U10</f>
        <v>192159</v>
      </c>
      <c r="V13" s="124">
        <f>U13/$U$7</f>
        <v>0.5045397258835268</v>
      </c>
      <c r="W13" s="47">
        <f t="shared" si="28"/>
        <v>0.25530121898639901</v>
      </c>
      <c r="X13" s="46">
        <f>X7+X10</f>
        <v>334301</v>
      </c>
      <c r="Y13" s="124">
        <f>X13/$X$7</f>
        <v>0.51620569106193215</v>
      </c>
      <c r="Z13" s="47">
        <f t="shared" si="30"/>
        <v>0.26765054964223012</v>
      </c>
      <c r="AA13" s="46">
        <f>AA7+AA10</f>
        <v>173015</v>
      </c>
      <c r="AB13" s="124">
        <f>AA13/$AA$7</f>
        <v>0.49890855193533784</v>
      </c>
      <c r="AC13" s="47">
        <f t="shared" si="32"/>
        <v>0.30471012306949796</v>
      </c>
      <c r="AD13" s="46">
        <f>AD7+AD10</f>
        <v>507316</v>
      </c>
      <c r="AE13" s="124">
        <f>AD13/$AD$7</f>
        <v>0.51017348167083831</v>
      </c>
      <c r="AF13" s="47">
        <f t="shared" si="34"/>
        <v>0.28005046363464325</v>
      </c>
      <c r="AG13" s="46">
        <f>AG7+AG10</f>
        <v>272139</v>
      </c>
      <c r="AH13" s="124">
        <f>AG13/$AG$7</f>
        <v>0.50692852046889292</v>
      </c>
      <c r="AI13" s="47">
        <f t="shared" si="36"/>
        <v>0.28257949580782449</v>
      </c>
      <c r="AJ13" s="46">
        <f>AJ7+AJ10</f>
        <v>779454</v>
      </c>
      <c r="AK13" s="124">
        <f>AJ13/$AJ$7</f>
        <v>0.50903550528102448</v>
      </c>
      <c r="AL13" s="47">
        <f t="shared" si="38"/>
        <v>0.2809306728282055</v>
      </c>
      <c r="AM13" s="46">
        <f>AM7+AM10</f>
        <v>189706</v>
      </c>
      <c r="AN13" s="124">
        <f>AM13/$AM$7</f>
        <v>0.54583015637812715</v>
      </c>
      <c r="AO13" s="47">
        <f t="shared" si="40"/>
        <v>0.33462312335551769</v>
      </c>
      <c r="AP13" s="46">
        <f>AP7+AP10</f>
        <v>258725</v>
      </c>
      <c r="AQ13" s="124">
        <f>AP13/$AP$7</f>
        <v>0.52707223064261155</v>
      </c>
      <c r="AR13" s="47">
        <f t="shared" si="42"/>
        <v>0.34641104502000952</v>
      </c>
      <c r="AS13" s="46">
        <f>AS7+AS10</f>
        <v>448428</v>
      </c>
      <c r="AT13" s="124">
        <f>AS13/$AS$7</f>
        <v>0.53484505490049217</v>
      </c>
      <c r="AU13" s="47">
        <f t="shared" si="44"/>
        <v>0.34138994498969488</v>
      </c>
      <c r="AV13" s="46">
        <f>AV7+AV10</f>
        <v>238636</v>
      </c>
      <c r="AW13" s="124">
        <f>AV13/$AV$7</f>
        <v>0.5374539426862337</v>
      </c>
      <c r="AX13" s="47">
        <f t="shared" si="46"/>
        <v>0.37927925324393841</v>
      </c>
      <c r="AY13" s="46">
        <f>AY7+AY10</f>
        <v>687067</v>
      </c>
      <c r="AZ13" s="124">
        <f>AY13/$AY$7</f>
        <v>0.53575023841289915</v>
      </c>
      <c r="BA13" s="47">
        <f t="shared" si="48"/>
        <v>0.35431762451805193</v>
      </c>
      <c r="BB13" s="46">
        <f>BB7+BB10</f>
        <v>337160</v>
      </c>
      <c r="BC13" s="124">
        <f>BB13/$BB$7</f>
        <v>0.51990747879722432</v>
      </c>
      <c r="BD13" s="47">
        <f t="shared" si="50"/>
        <v>0.23892569605973413</v>
      </c>
      <c r="BE13" s="46">
        <f>BE7+BE10</f>
        <v>1024228</v>
      </c>
      <c r="BF13" s="124">
        <f>BE13/$BE$7</f>
        <v>0.53042973888365252</v>
      </c>
      <c r="BG13" s="47">
        <f t="shared" si="52"/>
        <v>0.31403264336317482</v>
      </c>
      <c r="BH13" s="46">
        <f>BH7+BH10</f>
        <v>240385</v>
      </c>
      <c r="BI13" s="124">
        <f>BH13/$BH$7</f>
        <v>0.55670836064169038</v>
      </c>
      <c r="BJ13" s="47">
        <f t="shared" si="54"/>
        <v>0.26714495060778254</v>
      </c>
      <c r="BK13" s="46">
        <f>BK7+BK10</f>
        <v>305254</v>
      </c>
      <c r="BL13" s="124">
        <f>BK13/$BK$7</f>
        <v>0.53860717392416724</v>
      </c>
      <c r="BM13" s="47">
        <f t="shared" si="56"/>
        <v>0.17983959802879501</v>
      </c>
      <c r="BN13" s="46">
        <f>BN7+BN10</f>
        <v>545636</v>
      </c>
      <c r="BO13" s="124">
        <f>BN13/$BN$7</f>
        <v>0.54643215164494674</v>
      </c>
      <c r="BP13" s="47">
        <f t="shared" si="58"/>
        <v>0.21677504526925162</v>
      </c>
      <c r="BQ13" s="46">
        <f>BQ7+BQ10</f>
        <v>273561</v>
      </c>
      <c r="BR13" s="124">
        <f>BQ13/$BQ$7</f>
        <v>0.53495707608971976</v>
      </c>
      <c r="BS13" s="47">
        <f t="shared" si="60"/>
        <v>0.14635260396587269</v>
      </c>
      <c r="BT13" s="46">
        <f>BT7+BT10</f>
        <v>819198</v>
      </c>
      <c r="BU13" s="124">
        <f>BT13/$BT$7</f>
        <v>0.54254613176644495</v>
      </c>
      <c r="BV13" s="47">
        <f t="shared" si="62"/>
        <v>0.19231166683889644</v>
      </c>
      <c r="BW13" s="46">
        <f>BW7+BW10</f>
        <v>341671</v>
      </c>
      <c r="BX13" s="124">
        <f>BW13/$BW$7</f>
        <v>0.50731188000469196</v>
      </c>
      <c r="BY13" s="47">
        <f t="shared" si="64"/>
        <v>1.3379404437062536E-2</v>
      </c>
      <c r="BZ13" s="46">
        <f>BZ7+BZ10</f>
        <v>1160871</v>
      </c>
      <c r="CA13" s="124">
        <f>BZ13/$BZ$7</f>
        <v>0.53167870213844692</v>
      </c>
      <c r="CB13" s="47">
        <f t="shared" si="66"/>
        <v>0.13341072495577166</v>
      </c>
      <c r="CC13" s="46">
        <f>CC7+CC10</f>
        <v>232116.27969534285</v>
      </c>
      <c r="CD13" s="124">
        <f>CC13/$CC$7</f>
        <v>0.55379969101848781</v>
      </c>
      <c r="CE13" s="47">
        <f t="shared" si="68"/>
        <v>-3.4397821430859454E-2</v>
      </c>
      <c r="CF13" s="46">
        <f>CF7+CF10</f>
        <v>325850.94096658792</v>
      </c>
      <c r="CG13" s="124">
        <f>CF13/$CF$7</f>
        <v>0.53120884258687917</v>
      </c>
      <c r="CH13" s="47">
        <f t="shared" si="70"/>
        <v>6.7474761892024171E-2</v>
      </c>
      <c r="CI13" s="46">
        <f>CI7+CI10</f>
        <v>557969.22066193074</v>
      </c>
      <c r="CJ13" s="124">
        <f>CI13/$CI$7</f>
        <v>0.54038090303010677</v>
      </c>
      <c r="CK13" s="47">
        <f t="shared" si="72"/>
        <v>2.2603385154078337E-2</v>
      </c>
      <c r="CL13" s="46">
        <f>CL7+CL10</f>
        <v>295444.64055040851</v>
      </c>
      <c r="CM13" s="124">
        <f>CL13/$CL$7</f>
        <v>0.53492441858012696</v>
      </c>
      <c r="CN13" s="47">
        <f t="shared" si="74"/>
        <v>7.9995469202146952E-2</v>
      </c>
      <c r="CO13" s="46">
        <f>CO7+CO10</f>
        <v>853414.86121233925</v>
      </c>
      <c r="CP13" s="124">
        <f>CO13/$CO$7</f>
        <v>0.53847965196442538</v>
      </c>
      <c r="CQ13" s="47">
        <f t="shared" si="76"/>
        <v>4.1768731384035584E-2</v>
      </c>
      <c r="CR13" s="46">
        <f>CR7+CR10</f>
        <v>425305.23646145535</v>
      </c>
      <c r="CS13" s="124">
        <f>CR13/$CR$7</f>
        <v>0.54612502097728</v>
      </c>
      <c r="CT13" s="47">
        <f t="shared" si="78"/>
        <v>0.24478002657953213</v>
      </c>
      <c r="CU13" s="46">
        <f>CU7+CU10</f>
        <v>1278717</v>
      </c>
      <c r="CV13" s="124">
        <f>CU13/$CU$7</f>
        <v>0.54099756814524114</v>
      </c>
      <c r="CW13" s="47">
        <f t="shared" si="80"/>
        <v>0.10151515543070677</v>
      </c>
      <c r="CX13" s="46">
        <f>CX7+CX10</f>
        <v>292944</v>
      </c>
      <c r="CY13" s="124">
        <f>CX13/$CX$7</f>
        <v>0.57924521586446631</v>
      </c>
      <c r="CZ13" s="47">
        <f t="shared" si="82"/>
        <v>0.26205710510479796</v>
      </c>
      <c r="DA13" s="46">
        <f>DA7+DA10</f>
        <v>405023</v>
      </c>
      <c r="DB13" s="124">
        <f>DA13/$DA$7</f>
        <v>0.57697310033491034</v>
      </c>
      <c r="DC13" s="47">
        <f t="shared" si="84"/>
        <v>0.24297017157157819</v>
      </c>
      <c r="DD13" s="46">
        <f>DD7+DD10</f>
        <v>697967</v>
      </c>
      <c r="DE13" s="124">
        <f>DD13/$DD$7</f>
        <v>0.57792455657925357</v>
      </c>
      <c r="DF13" s="47">
        <f t="shared" si="86"/>
        <v>0.25090591766332015</v>
      </c>
      <c r="DG13" s="46">
        <f>DG7+DG10</f>
        <v>353893</v>
      </c>
      <c r="DH13" s="124">
        <f>DG13/$DG$7</f>
        <v>0.54963168202425017</v>
      </c>
      <c r="DI13" s="47">
        <f t="shared" si="88"/>
        <v>0.19783184877106974</v>
      </c>
      <c r="DJ13" s="46">
        <f>DJ7+DJ10</f>
        <v>1051860</v>
      </c>
      <c r="DK13" s="124">
        <f>DJ13/$DJ$7</f>
        <v>0.56808595441961651</v>
      </c>
      <c r="DL13" s="47">
        <f t="shared" si="90"/>
        <v>0.23253068092317331</v>
      </c>
      <c r="DM13" s="46">
        <f>DM7+DM10</f>
        <v>490020</v>
      </c>
      <c r="DN13" s="124">
        <f>DM13/$DM$7</f>
        <v>0.54461673883470108</v>
      </c>
      <c r="DO13" s="47">
        <f t="shared" si="92"/>
        <v>0.1521607494818833</v>
      </c>
      <c r="DP13" s="46">
        <f>DP7+DP10</f>
        <v>1541880</v>
      </c>
      <c r="DQ13" s="124">
        <f>DP13/$DP$7</f>
        <v>0.56041097095304171</v>
      </c>
      <c r="DR13" s="47">
        <f t="shared" si="94"/>
        <v>0.20580237847780225</v>
      </c>
      <c r="DS13" s="46">
        <f>DS7+DS10</f>
        <v>349220</v>
      </c>
      <c r="DT13" s="124">
        <f>DS13/$DS$7</f>
        <v>0.5832318748361216</v>
      </c>
      <c r="DU13" s="47">
        <f t="shared" si="134"/>
        <v>0.19210497569501328</v>
      </c>
      <c r="DV13" s="46">
        <f>(DV7+DV10)</f>
        <v>485196</v>
      </c>
      <c r="DW13" s="124">
        <f>(DV13/$DV$7)</f>
        <v>0.58008725291988827</v>
      </c>
      <c r="DX13" s="47">
        <f t="shared" si="135"/>
        <v>0.1979467832690982</v>
      </c>
      <c r="DY13" s="46">
        <f>(DY7+DY10)</f>
        <v>834416</v>
      </c>
      <c r="DZ13" s="124">
        <f>(DY13/$DY$7)</f>
        <v>0.58139920539916079</v>
      </c>
      <c r="EA13" s="47">
        <f t="shared" si="136"/>
        <v>0.19549491594874824</v>
      </c>
      <c r="EB13" s="46">
        <f>(EB7+EB10)</f>
        <v>409133</v>
      </c>
      <c r="EC13" s="124">
        <f>(EB13/$EB$7)</f>
        <v>0.55145015244190088</v>
      </c>
      <c r="ED13" s="47">
        <f t="shared" si="137"/>
        <v>0.15609237820471167</v>
      </c>
      <c r="EE13" s="46">
        <f>(EE7+EE10)</f>
        <v>1243549</v>
      </c>
      <c r="EF13" s="124">
        <f>(EE13/$EE$7)</f>
        <v>0.57119306897039557</v>
      </c>
      <c r="EG13" s="47">
        <f t="shared" si="138"/>
        <v>0.18223813054969296</v>
      </c>
      <c r="EH13" s="46">
        <f>(EH7+EH10)</f>
        <v>598865</v>
      </c>
      <c r="EI13" s="124">
        <f t="shared" ref="EI13:EI36" si="174">(EH13/$EH$8)</f>
        <v>0.61600218066613177</v>
      </c>
      <c r="EJ13" s="47">
        <f t="shared" si="139"/>
        <v>0.22212358679237587</v>
      </c>
      <c r="EK13" s="46">
        <f>(EK7+EK10)</f>
        <v>1842414</v>
      </c>
      <c r="EL13" s="124">
        <f t="shared" si="140"/>
        <v>0.63605716599743767</v>
      </c>
      <c r="EM13" s="47">
        <f t="shared" si="157"/>
        <v>0.1949140010895789</v>
      </c>
      <c r="EN13" s="46">
        <f>(EN7+EN10)</f>
        <v>414434</v>
      </c>
      <c r="EO13" s="124">
        <f t="shared" si="141"/>
        <v>0.66930663647712607</v>
      </c>
      <c r="EP13" s="124">
        <f t="shared" si="142"/>
        <v>0.18674188190825269</v>
      </c>
      <c r="EQ13" s="46">
        <f>(EQ7+EQ10)</f>
        <v>562190</v>
      </c>
      <c r="ER13" s="47">
        <f t="shared" si="158"/>
        <v>0.65740222108144708</v>
      </c>
      <c r="ES13" s="47">
        <f t="shared" si="143"/>
        <v>0.15868638653245282</v>
      </c>
      <c r="ET13" s="46">
        <f>(ET7+ET10)</f>
        <v>976625</v>
      </c>
      <c r="EU13" s="47">
        <f t="shared" si="159"/>
        <v>0.66240246668403002</v>
      </c>
      <c r="EV13" s="47">
        <f t="shared" si="1"/>
        <v>0.17042937815190506</v>
      </c>
      <c r="EW13" s="46">
        <f>(EW7+EW10)</f>
        <v>510455</v>
      </c>
      <c r="EX13" s="47">
        <f t="shared" si="160"/>
        <v>0.63547917237258178</v>
      </c>
      <c r="EY13" s="47">
        <f t="shared" si="96"/>
        <v>0.2476505195132146</v>
      </c>
      <c r="EZ13" s="46">
        <f>(EZ7+EZ10)</f>
        <v>1487080</v>
      </c>
      <c r="FA13" s="47">
        <f t="shared" si="161"/>
        <v>0.6529070362205609</v>
      </c>
      <c r="FB13" s="47">
        <f t="shared" si="97"/>
        <v>0.1958354676816112</v>
      </c>
      <c r="FC13" s="46">
        <f>(FC7+FC10)</f>
        <v>741183</v>
      </c>
      <c r="FD13" s="47">
        <f t="shared" si="144"/>
        <v>0.62582367106520809</v>
      </c>
      <c r="FE13" s="47">
        <f t="shared" si="98"/>
        <v>0.2376462140883171</v>
      </c>
      <c r="FF13" s="46">
        <f>(FF7+FF10)</f>
        <v>2228262</v>
      </c>
      <c r="FG13" s="47">
        <f t="shared" si="145"/>
        <v>0.6436417520710811</v>
      </c>
      <c r="FH13" s="47">
        <f t="shared" si="99"/>
        <v>0.20942524318638478</v>
      </c>
      <c r="FI13" s="46">
        <f>(FI7+FI10)</f>
        <v>475850</v>
      </c>
      <c r="FJ13" s="47">
        <f t="shared" ref="FJ13:FJ36" si="175">(FI13/$FI$8)</f>
        <v>0.65478148035517958</v>
      </c>
      <c r="FK13" s="47">
        <f t="shared" si="146"/>
        <v>0.14819247455565909</v>
      </c>
      <c r="FL13" s="46">
        <f>(FL7+FL10)</f>
        <v>616110</v>
      </c>
      <c r="FM13" s="47">
        <f t="shared" si="147"/>
        <v>0.65045190946396914</v>
      </c>
      <c r="FN13" s="47">
        <f t="shared" si="148"/>
        <v>9.5910635194507154E-2</v>
      </c>
      <c r="FO13" s="46">
        <f t="shared" si="162"/>
        <v>1091960</v>
      </c>
      <c r="FP13" s="47">
        <f t="shared" ref="FP13:FP36" si="176">(FO13/$FO$8)</f>
        <v>0.65233157340731474</v>
      </c>
      <c r="FQ13" s="47">
        <f t="shared" si="102"/>
        <v>0.11809548188915908</v>
      </c>
      <c r="FR13" s="46">
        <f>(FR7+FR10)</f>
        <v>563885</v>
      </c>
      <c r="FS13" s="47">
        <f t="shared" si="169"/>
        <v>0.62175962986730882</v>
      </c>
      <c r="FT13" s="47">
        <f t="shared" si="103"/>
        <v>0.10467132264352386</v>
      </c>
      <c r="FU13" s="46">
        <f>FO13+FR13</f>
        <v>1655845</v>
      </c>
      <c r="FV13" s="47">
        <f t="shared" si="163"/>
        <v>0.64158851418058838</v>
      </c>
      <c r="FW13" s="47">
        <f t="shared" si="149"/>
        <v>0.11348750571589972</v>
      </c>
      <c r="FX13" s="46">
        <f>FX7+FX10</f>
        <v>846897</v>
      </c>
      <c r="FY13" s="47">
        <f t="shared" ref="FY13:FY36" si="177">(FX13/$FX$8)</f>
        <v>0.6353535080730468</v>
      </c>
      <c r="FZ13" s="47">
        <f t="shared" si="104"/>
        <v>0.14262874350868815</v>
      </c>
      <c r="GA13" s="46">
        <f>GA7+GA10</f>
        <v>2502744</v>
      </c>
      <c r="GB13" s="47">
        <f t="shared" si="105"/>
        <v>0.63946503265744448</v>
      </c>
      <c r="GC13" s="47">
        <f t="shared" si="106"/>
        <v>0.12318210336127433</v>
      </c>
      <c r="GD13" s="46">
        <f>(GD7+GD10)</f>
        <v>542358</v>
      </c>
      <c r="GE13" s="47">
        <f t="shared" si="4"/>
        <v>0.66586537281035607</v>
      </c>
      <c r="GF13" s="47">
        <f t="shared" si="107"/>
        <v>0.13976673321424826</v>
      </c>
      <c r="GG13" s="46">
        <f>(GG7+GG10)</f>
        <v>742439</v>
      </c>
      <c r="GH13" s="47">
        <f t="shared" si="150"/>
        <v>0.66814285122903394</v>
      </c>
      <c r="GI13" s="47">
        <f t="shared" si="108"/>
        <v>0.20504293064550172</v>
      </c>
      <c r="GJ13" s="46">
        <f t="shared" ref="GJ13:GJ25" si="178">GD13+GG13</f>
        <v>1284797</v>
      </c>
      <c r="GK13" s="47">
        <f t="shared" si="110"/>
        <v>0.66717955002663942</v>
      </c>
      <c r="GL13" s="47">
        <f t="shared" si="151"/>
        <v>0.17659712809993033</v>
      </c>
      <c r="GM13" s="46">
        <f>(GM7+GM10)</f>
        <v>696693</v>
      </c>
      <c r="GN13" s="47">
        <f>(GM13/$GM$8)</f>
        <v>0.66536050830348081</v>
      </c>
      <c r="GO13" s="47">
        <f t="shared" si="112"/>
        <v>0.23552320065261534</v>
      </c>
      <c r="GP13" s="46">
        <f t="shared" si="113"/>
        <v>1981490</v>
      </c>
      <c r="GQ13" s="47">
        <f t="shared" si="114"/>
        <v>0.66653884126271312</v>
      </c>
      <c r="GR13" s="47">
        <f t="shared" si="115"/>
        <v>0.19666393895563905</v>
      </c>
      <c r="GS13" s="46">
        <f>(GS7+GS10)</f>
        <v>1069416</v>
      </c>
      <c r="GT13" s="47">
        <f t="shared" si="116"/>
        <v>0.64044287753015772</v>
      </c>
      <c r="GU13" s="47">
        <f t="shared" si="152"/>
        <v>0.26274623714572143</v>
      </c>
      <c r="GV13" s="46">
        <f t="shared" si="164"/>
        <v>3050906</v>
      </c>
      <c r="GW13" s="47">
        <f t="shared" si="117"/>
        <v>0.65715291305842483</v>
      </c>
      <c r="GX13" s="47">
        <f t="shared" si="153"/>
        <v>0.21902439881985525</v>
      </c>
      <c r="GY13" s="46">
        <f>(GY7+GY10)</f>
        <v>701772</v>
      </c>
      <c r="GZ13" s="47">
        <f t="shared" si="118"/>
        <v>0.69420859733206708</v>
      </c>
      <c r="HA13" s="47">
        <f t="shared" si="154"/>
        <v>0.29392762713926968</v>
      </c>
      <c r="HB13" s="46">
        <f>(HB7+HB10)</f>
        <v>917784</v>
      </c>
      <c r="HC13" s="47">
        <f t="shared" si="119"/>
        <v>0.67771849011907914</v>
      </c>
      <c r="HD13" s="47">
        <f>(HB13/GG13)-1</f>
        <v>0.23617428502543647</v>
      </c>
      <c r="HE13" s="46">
        <f t="shared" si="120"/>
        <v>1619556</v>
      </c>
      <c r="HF13" s="47">
        <f>(HE13/$HE$8)</f>
        <v>0.68476665675878734</v>
      </c>
      <c r="HG13" s="47">
        <f>(HE13/GJ13)-1</f>
        <v>0.260554001916256</v>
      </c>
      <c r="HH13" s="46">
        <f>(HH7+HH10)</f>
        <v>823908</v>
      </c>
      <c r="HI13" s="47">
        <f t="shared" si="171"/>
        <v>0.65998966648376078</v>
      </c>
      <c r="HJ13" s="47">
        <f t="shared" si="166"/>
        <v>0.18259836111457983</v>
      </c>
      <c r="HK13" s="46">
        <f t="shared" si="121"/>
        <v>2443464</v>
      </c>
      <c r="HL13" s="47">
        <f t="shared" si="8"/>
        <v>0.67620685399085534</v>
      </c>
      <c r="HM13" s="47">
        <f t="shared" si="155"/>
        <v>0.2331447547047929</v>
      </c>
      <c r="HN13" s="46">
        <f>(HN7+HN10)</f>
        <v>1190382</v>
      </c>
      <c r="HO13" s="47">
        <f t="shared" si="122"/>
        <v>0.6478741851106421</v>
      </c>
      <c r="HP13" s="47">
        <f t="shared" si="123"/>
        <v>0.11311407347561664</v>
      </c>
      <c r="HQ13" s="46">
        <f>(HQ7+HQ10)</f>
        <v>3633846</v>
      </c>
      <c r="HR13" s="47">
        <f t="shared" si="124"/>
        <v>0.66665651534842629</v>
      </c>
      <c r="HS13" s="47">
        <f t="shared" si="125"/>
        <v>0.1910711113354524</v>
      </c>
      <c r="HT13" s="46">
        <f>(HT7+HT10)</f>
        <v>758945</v>
      </c>
      <c r="HU13" s="47">
        <f t="shared" si="167"/>
        <v>0.70524221575471036</v>
      </c>
      <c r="HV13" s="47">
        <f t="shared" si="126"/>
        <v>8.1469480116049153E-2</v>
      </c>
      <c r="HW13" s="46">
        <f>(HW7+HW10)</f>
        <v>1010505</v>
      </c>
      <c r="HX13" s="47">
        <f t="shared" si="127"/>
        <v>0.68991096403400309</v>
      </c>
      <c r="HY13" s="47">
        <f>(HW13/HB13)-1</f>
        <v>0.10102703904186616</v>
      </c>
      <c r="HZ13" s="46">
        <f t="shared" si="128"/>
        <v>1769450</v>
      </c>
      <c r="IA13" s="47">
        <f t="shared" si="129"/>
        <v>0.69640437383429166</v>
      </c>
      <c r="IB13" s="47">
        <f>(HZ13/HE13)-1</f>
        <v>9.2552526741897179E-2</v>
      </c>
      <c r="IC13" s="46">
        <f>(IC7+IC10)</f>
        <v>851613</v>
      </c>
      <c r="ID13" s="47">
        <f t="shared" si="130"/>
        <v>0.67565918607953868</v>
      </c>
      <c r="IE13" s="47">
        <f>(IC13/HH13)-1</f>
        <v>3.3626327211290663E-2</v>
      </c>
      <c r="IF13" s="46">
        <f t="shared" si="131"/>
        <v>2621063</v>
      </c>
      <c r="IG13" s="47">
        <f t="shared" si="132"/>
        <v>0.68952569611878178</v>
      </c>
      <c r="IH13" s="47">
        <f>(IF13/HK13)-1</f>
        <v>7.2683288970085025E-2</v>
      </c>
      <c r="II13" s="46">
        <f>(II7+II10)</f>
        <v>1255434</v>
      </c>
      <c r="IJ13" s="47">
        <f t="shared" si="13"/>
        <v>0.65370027867684732</v>
      </c>
      <c r="IK13" s="47">
        <f t="shared" si="14"/>
        <v>5.4648003750056739E-2</v>
      </c>
      <c r="IL13" s="46">
        <f>(IL7+IL10)</f>
        <v>3876495</v>
      </c>
      <c r="IM13" s="47">
        <f t="shared" si="15"/>
        <v>0.67750080962893044</v>
      </c>
      <c r="IN13" s="47">
        <f t="shared" si="16"/>
        <v>6.6774706468023082E-2</v>
      </c>
      <c r="IO13" s="46">
        <f>(IO7+IO10)</f>
        <v>845768</v>
      </c>
      <c r="IP13" s="47">
        <f t="shared" si="17"/>
        <v>0.68500766187947681</v>
      </c>
      <c r="IQ13" s="47">
        <f t="shared" si="18"/>
        <v>0.11439959417349077</v>
      </c>
    </row>
    <row r="14" spans="2:251" s="112" customFormat="1" ht="16.5" customHeight="1">
      <c r="B14" s="122" t="s">
        <v>121</v>
      </c>
      <c r="C14" s="122" t="s">
        <v>122</v>
      </c>
      <c r="D14" s="46">
        <f>D8+D11</f>
        <v>100767</v>
      </c>
      <c r="E14" s="123">
        <f t="shared" ref="E14:E35" si="179">D14/$D$8</f>
        <v>0.50889340039997577</v>
      </c>
      <c r="F14" s="46">
        <f>F8+F11</f>
        <v>134987</v>
      </c>
      <c r="G14" s="123">
        <f t="shared" ref="G14:G35" si="180">F14/$F$8</f>
        <v>0.48356785647756745</v>
      </c>
      <c r="H14" s="46">
        <f>H8+H11</f>
        <v>235754</v>
      </c>
      <c r="I14" s="123">
        <f t="shared" ref="I14:I35" si="181">H14/$H$8</f>
        <v>0.49407745829491156</v>
      </c>
      <c r="J14" s="46">
        <f>J8+J11</f>
        <v>121855</v>
      </c>
      <c r="K14" s="123">
        <f t="shared" ref="K14:K35" si="182">J14/$J$8</f>
        <v>0.47709004631714125</v>
      </c>
      <c r="L14" s="46">
        <f>L8+L11</f>
        <v>357609</v>
      </c>
      <c r="M14" s="123">
        <f t="shared" ref="M14:M35" si="183">L14/$L$8</f>
        <v>0.48815476409859493</v>
      </c>
      <c r="N14" s="46">
        <f>N8+N11</f>
        <v>192008</v>
      </c>
      <c r="O14" s="123">
        <f t="shared" ref="O14:O35" si="184">N14/$N$8</f>
        <v>0.47543090320679637</v>
      </c>
      <c r="P14" s="46">
        <f>P8+P11</f>
        <v>549617</v>
      </c>
      <c r="Q14" s="123">
        <f t="shared" ref="Q14:Q30" si="185">P14/$P$8</f>
        <v>0.48363301344380755</v>
      </c>
      <c r="R14" s="46">
        <f>R8+R11</f>
        <v>127064</v>
      </c>
      <c r="S14" s="123">
        <f t="shared" ref="S14:S35" si="186">R14/$R$8</f>
        <v>0.50624116018247378</v>
      </c>
      <c r="T14" s="47">
        <f t="shared" si="133"/>
        <v>0.26096837258229377</v>
      </c>
      <c r="U14" s="46">
        <f>U8+U11</f>
        <v>176161</v>
      </c>
      <c r="V14" s="124">
        <f t="shared" ref="V14:V35" si="187">U14/$U$8</f>
        <v>0.49247013633987402</v>
      </c>
      <c r="W14" s="47">
        <f t="shared" si="28"/>
        <v>0.30502196507811874</v>
      </c>
      <c r="X14" s="46">
        <f>X8+X11</f>
        <v>303225</v>
      </c>
      <c r="Y14" s="124">
        <f t="shared" ref="Y14:Y35" si="188">X14/$X$8</f>
        <v>0.49814852539165178</v>
      </c>
      <c r="Z14" s="47">
        <f t="shared" si="30"/>
        <v>0.28619238697964833</v>
      </c>
      <c r="AA14" s="46">
        <f>AA8+AA11</f>
        <v>153443</v>
      </c>
      <c r="AB14" s="124">
        <f t="shared" ref="AB14:AB35" si="189">AA14/$AA$8</f>
        <v>0.47872695563188911</v>
      </c>
      <c r="AC14" s="47">
        <f t="shared" si="32"/>
        <v>0.25922612941610934</v>
      </c>
      <c r="AD14" s="46">
        <f>AD8+AD11</f>
        <v>456668</v>
      </c>
      <c r="AE14" s="124">
        <f t="shared" ref="AE14:AE35" si="190">AD14/$AD$8</f>
        <v>0.49144934445512239</v>
      </c>
      <c r="AF14" s="47">
        <f t="shared" si="34"/>
        <v>0.27700365482971634</v>
      </c>
      <c r="AG14" s="46">
        <f>AG8+AG11</f>
        <v>245071</v>
      </c>
      <c r="AH14" s="124">
        <f t="shared" ref="AH14:AH35" si="191">AG14/$AG$8</f>
        <v>0.48349014261786344</v>
      </c>
      <c r="AI14" s="47">
        <f t="shared" si="36"/>
        <v>0.27635827673846913</v>
      </c>
      <c r="AJ14" s="46">
        <f>AJ8+AJ11</f>
        <v>701738</v>
      </c>
      <c r="AK14" s="124">
        <f t="shared" ref="AK14:AK35" si="192">AJ14/$AJ$8</f>
        <v>0.48863975823494799</v>
      </c>
      <c r="AL14" s="47">
        <f t="shared" si="38"/>
        <v>0.27677637336545269</v>
      </c>
      <c r="AM14" s="46">
        <f>AM8+AM11</f>
        <v>155470</v>
      </c>
      <c r="AN14" s="124">
        <f t="shared" ref="AN14:AN35" si="193">AM14/$AM$8</f>
        <v>0.50104256299690941</v>
      </c>
      <c r="AO14" s="47">
        <f t="shared" si="40"/>
        <v>0.22355663287791971</v>
      </c>
      <c r="AP14" s="46">
        <f>AP8+AP11</f>
        <v>215072</v>
      </c>
      <c r="AQ14" s="124">
        <f t="shared" ref="AQ14:AQ35" si="194">AP14/$AP$8</f>
        <v>0.48400940689313726</v>
      </c>
      <c r="AR14" s="47">
        <f t="shared" si="42"/>
        <v>0.22088316937347097</v>
      </c>
      <c r="AS14" s="46">
        <f>AS8+AS11</f>
        <v>370541</v>
      </c>
      <c r="AT14" s="124">
        <f t="shared" ref="AT14:AT35" si="195">AS14/$AS$8</f>
        <v>0.49101170346969714</v>
      </c>
      <c r="AU14" s="47">
        <f t="shared" si="44"/>
        <v>0.2220001648940555</v>
      </c>
      <c r="AV14" s="46">
        <f>AV8+AV11</f>
        <v>193471</v>
      </c>
      <c r="AW14" s="124">
        <f t="shared" ref="AW14:AW35" si="196">AV14/$AV$8</f>
        <v>0.48935648197330017</v>
      </c>
      <c r="AX14" s="47">
        <f t="shared" si="46"/>
        <v>0.26086559830034606</v>
      </c>
      <c r="AY14" s="46">
        <f>AY8+AY11</f>
        <v>564013</v>
      </c>
      <c r="AZ14" s="124">
        <f t="shared" ref="AZ14:AZ35" si="197">AY14/$AY$8</f>
        <v>0.49044352812072284</v>
      </c>
      <c r="BA14" s="47">
        <f t="shared" si="48"/>
        <v>0.23506135748508772</v>
      </c>
      <c r="BB14" s="46">
        <f>BB8+BB11</f>
        <v>295485</v>
      </c>
      <c r="BC14" s="124">
        <f t="shared" ref="BC14:BC35" si="198">BB14/$BB$8</f>
        <v>0.49106564160858335</v>
      </c>
      <c r="BD14" s="47">
        <f t="shared" si="50"/>
        <v>0.20571181412733464</v>
      </c>
      <c r="BE14" s="46">
        <f>BE8+BE11</f>
        <v>859498</v>
      </c>
      <c r="BF14" s="124">
        <f t="shared" ref="BF14:BF35" si="199">BE14/$BE$8</f>
        <v>0.49065722532265282</v>
      </c>
      <c r="BG14" s="47">
        <f t="shared" si="52"/>
        <v>0.2248132493893733</v>
      </c>
      <c r="BH14" s="46">
        <f>BH8+BH11</f>
        <v>195745</v>
      </c>
      <c r="BI14" s="124">
        <f t="shared" ref="BI14:BI35" si="200">BH14/$BH$8</f>
        <v>0.51057297793590217</v>
      </c>
      <c r="BJ14" s="47">
        <f t="shared" si="54"/>
        <v>0.2590531935421625</v>
      </c>
      <c r="BK14" s="46">
        <f>BK8+BK11</f>
        <v>253144</v>
      </c>
      <c r="BL14" s="124">
        <f t="shared" ref="BL14:BL35" si="201">BK14/$BK$8</f>
        <v>0.49612147865931333</v>
      </c>
      <c r="BM14" s="47">
        <f t="shared" si="56"/>
        <v>0.17701978872191648</v>
      </c>
      <c r="BN14" s="46">
        <f>BN8+BN11</f>
        <v>448888</v>
      </c>
      <c r="BO14" s="124">
        <f t="shared" ref="BO14:BO35" si="202">BN14/$BN$8</f>
        <v>0.50232031413483669</v>
      </c>
      <c r="BP14" s="47">
        <f t="shared" si="58"/>
        <v>0.21143948982703664</v>
      </c>
      <c r="BQ14" s="46">
        <f>BQ8+BQ11</f>
        <v>218380</v>
      </c>
      <c r="BR14" s="124">
        <f t="shared" ref="BR14:BR35" si="203">BQ14/$BQ$8</f>
        <v>0.48633288347875664</v>
      </c>
      <c r="BS14" s="47">
        <f t="shared" si="60"/>
        <v>0.12874797773309687</v>
      </c>
      <c r="BT14" s="46">
        <f>BT8+BT11</f>
        <v>667269</v>
      </c>
      <c r="BU14" s="124">
        <f t="shared" ref="BU14:BU35" si="204">BT14/$BT$8</f>
        <v>0.49697392646261462</v>
      </c>
      <c r="BV14" s="47">
        <f t="shared" si="62"/>
        <v>0.18307379439835603</v>
      </c>
      <c r="BW14" s="46">
        <f>BW8+BW11</f>
        <v>292718</v>
      </c>
      <c r="BX14" s="124">
        <f t="shared" ref="BX14:BX35" si="205">BW14/$BW$8</f>
        <v>0.47692738831917464</v>
      </c>
      <c r="BY14" s="47">
        <f t="shared" si="64"/>
        <v>-9.3642655295531618E-3</v>
      </c>
      <c r="BZ14" s="46">
        <f>BZ8+BZ11</f>
        <v>959988</v>
      </c>
      <c r="CA14" s="124">
        <f t="shared" ref="CA14:CA35" si="206">BZ14/$BZ$8</f>
        <v>0.49068554739212705</v>
      </c>
      <c r="CB14" s="47">
        <f t="shared" si="66"/>
        <v>0.11691708415842728</v>
      </c>
      <c r="CC14" s="46">
        <f>CC8+CC11</f>
        <v>181999.27969534285</v>
      </c>
      <c r="CD14" s="124">
        <f t="shared" ref="CD14:CD35" si="207">CC14/$CC$8</f>
        <v>0.50186069641814224</v>
      </c>
      <c r="CE14" s="47">
        <f t="shared" si="68"/>
        <v>-7.0222587063052178E-2</v>
      </c>
      <c r="CF14" s="46">
        <f>CF8+CF11</f>
        <v>275107.94096658792</v>
      </c>
      <c r="CG14" s="124">
        <f t="shared" ref="CG14:CG35" si="208">CF14/$CF$8</f>
        <v>0.49592945957072593</v>
      </c>
      <c r="CH14" s="47">
        <f t="shared" si="70"/>
        <v>8.676461210452513E-2</v>
      </c>
      <c r="CI14" s="46">
        <f>CI8+CI11</f>
        <v>457107.22066193074</v>
      </c>
      <c r="CJ14" s="124">
        <f t="shared" ref="CJ14:CJ35" si="209">CI14/$CI$8</f>
        <v>0.49827467424832755</v>
      </c>
      <c r="CK14" s="47">
        <f t="shared" si="72"/>
        <v>1.8310181296739447E-2</v>
      </c>
      <c r="CL14" s="46">
        <f>CL8+CL11</f>
        <v>238138.64055040854</v>
      </c>
      <c r="CM14" s="124">
        <f t="shared" ref="CM14:CM35" si="210">CL14/$CL$8</f>
        <v>0.48926230261214337</v>
      </c>
      <c r="CN14" s="47">
        <f t="shared" si="74"/>
        <v>9.0478251444310542E-2</v>
      </c>
      <c r="CO14" s="46">
        <f>CO8+CO11</f>
        <v>695246.86121233925</v>
      </c>
      <c r="CP14" s="124">
        <f t="shared" ref="CP14:CP35" si="211">CO14/$CO$8</f>
        <v>0.49515092554102863</v>
      </c>
      <c r="CQ14" s="47">
        <f t="shared" si="76"/>
        <v>4.1928909049183005E-2</v>
      </c>
      <c r="CR14" s="46">
        <f>CR8+CR11</f>
        <v>364975.23646145535</v>
      </c>
      <c r="CS14" s="124">
        <f t="shared" ref="CS14:CS35" si="212">CR14/$CR$8</f>
        <v>0.51270792273382526</v>
      </c>
      <c r="CT14" s="47">
        <f t="shared" si="78"/>
        <v>0.2468493104676015</v>
      </c>
      <c r="CU14" s="46">
        <f>CU8+CU11</f>
        <v>1060220</v>
      </c>
      <c r="CV14" s="124">
        <f t="shared" ref="CV14:CV35" si="213">CU14/$CU$8</f>
        <v>0.50105672675579216</v>
      </c>
      <c r="CW14" s="47">
        <f t="shared" si="80"/>
        <v>0.10440963845381401</v>
      </c>
      <c r="CX14" s="46">
        <f>CX8+CX11</f>
        <v>233467</v>
      </c>
      <c r="CY14" s="124">
        <f t="shared" ref="CY14:CY35" si="214">CX14/$CX$8</f>
        <v>0.53031032649927545</v>
      </c>
      <c r="CZ14" s="47">
        <f t="shared" si="82"/>
        <v>0.28279079120978601</v>
      </c>
      <c r="DA14" s="46">
        <f>DA8+DA11</f>
        <v>339844</v>
      </c>
      <c r="DB14" s="124">
        <f t="shared" ref="DB14:DB35" si="215">DA14/$DA$8</f>
        <v>0.53944433950434056</v>
      </c>
      <c r="DC14" s="47">
        <f t="shared" si="84"/>
        <v>0.23531148830514614</v>
      </c>
      <c r="DD14" s="46">
        <f>DD8+DD11</f>
        <v>573311</v>
      </c>
      <c r="DE14" s="124">
        <f t="shared" ref="DE14:DE35" si="216">DD14/$DD$8</f>
        <v>0.53568702200918494</v>
      </c>
      <c r="DF14" s="47">
        <f t="shared" si="86"/>
        <v>0.25421558462759819</v>
      </c>
      <c r="DG14" s="46">
        <f>DG8+DG11</f>
        <v>286282</v>
      </c>
      <c r="DH14" s="124">
        <f t="shared" ref="DH14:DH35" si="217">DG14/$DG$8</f>
        <v>0.50336181735063479</v>
      </c>
      <c r="DI14" s="47">
        <f t="shared" si="88"/>
        <v>0.20216525692058185</v>
      </c>
      <c r="DJ14" s="46">
        <f>DJ8+DJ11</f>
        <v>859593</v>
      </c>
      <c r="DK14" s="124">
        <f t="shared" ref="DK14:DK35" si="218">DJ14/$DJ$8</f>
        <v>0.52446986683750518</v>
      </c>
      <c r="DL14" s="47">
        <f t="shared" si="90"/>
        <v>0.23638530133179114</v>
      </c>
      <c r="DM14" s="46">
        <f>DM8+DM11</f>
        <v>420725</v>
      </c>
      <c r="DN14" s="124">
        <f t="shared" ref="DN14:DN27" si="219">DM14/$DM$8</f>
        <v>0.51076897302323998</v>
      </c>
      <c r="DO14" s="47">
        <f t="shared" si="92"/>
        <v>0.15274944152117098</v>
      </c>
      <c r="DP14" s="46">
        <f>DP8+DP11</f>
        <v>1280317</v>
      </c>
      <c r="DQ14" s="124">
        <f t="shared" ref="DQ14:DQ35" si="220">DP14/$DP$8</f>
        <v>0.51988705001821189</v>
      </c>
      <c r="DR14" s="47">
        <f t="shared" si="94"/>
        <v>0.20759559336741429</v>
      </c>
      <c r="DS14" s="46">
        <f>DS8+DS11</f>
        <v>274314</v>
      </c>
      <c r="DT14" s="124">
        <f t="shared" ref="DT14:DT25" si="221">DS14/$DS$8</f>
        <v>0.52986341695205974</v>
      </c>
      <c r="DU14" s="47">
        <f t="shared" si="134"/>
        <v>0.17495834529076904</v>
      </c>
      <c r="DV14" s="46">
        <f>(DV8+DV11)</f>
        <v>403955</v>
      </c>
      <c r="DW14" s="124">
        <f t="shared" ref="DW14:DW35" si="222">(DV14/$DV$8)</f>
        <v>0.53885597736552782</v>
      </c>
      <c r="DX14" s="47">
        <f t="shared" si="135"/>
        <v>0.18864832099433859</v>
      </c>
      <c r="DY14" s="46">
        <f>(DY8+DY11)</f>
        <v>678269</v>
      </c>
      <c r="DZ14" s="124">
        <f t="shared" ref="DZ14:DZ35" si="223">(DY14/$DY$8)</f>
        <v>0.53518258426966292</v>
      </c>
      <c r="EA14" s="47">
        <f t="shared" si="136"/>
        <v>0.1830734104177314</v>
      </c>
      <c r="EB14" s="46">
        <f>(EB8+EB11)</f>
        <v>329574</v>
      </c>
      <c r="EC14" s="124">
        <f>(EB14/$EB$8)</f>
        <v>0.50157668214940132</v>
      </c>
      <c r="ED14" s="47">
        <f t="shared" si="137"/>
        <v>0.15122152283412849</v>
      </c>
      <c r="EE14" s="46">
        <f>(EE8+EE11)</f>
        <v>1007843</v>
      </c>
      <c r="EF14" s="124">
        <f>(EE14/$EE$8)</f>
        <v>0.52370824490915779</v>
      </c>
      <c r="EG14" s="47">
        <f t="shared" si="138"/>
        <v>0.17246534115563983</v>
      </c>
      <c r="EH14" s="46">
        <f>(EH8+EH11)</f>
        <v>513528</v>
      </c>
      <c r="EI14" s="124">
        <f t="shared" si="174"/>
        <v>0.52822316854903417</v>
      </c>
      <c r="EJ14" s="47">
        <f t="shared" si="139"/>
        <v>0.22057876284984257</v>
      </c>
      <c r="EK14" s="46">
        <f>(EK8+EK11)</f>
        <v>1521372</v>
      </c>
      <c r="EL14" s="124">
        <f t="shared" si="140"/>
        <v>0.5252237351365403</v>
      </c>
      <c r="EM14" s="47">
        <f t="shared" si="157"/>
        <v>0.18827759062794613</v>
      </c>
      <c r="EN14" s="46">
        <f>(EN8+EN11)</f>
        <v>328569</v>
      </c>
      <c r="EO14" s="124">
        <f t="shared" si="141"/>
        <v>0.53063554689203307</v>
      </c>
      <c r="EP14" s="124">
        <f t="shared" si="142"/>
        <v>0.19778429099499117</v>
      </c>
      <c r="EQ14" s="46">
        <f>(EQ8+EQ11)</f>
        <v>467289</v>
      </c>
      <c r="ER14" s="47">
        <f t="shared" si="158"/>
        <v>0.54642883453446045</v>
      </c>
      <c r="ES14" s="47">
        <f t="shared" si="143"/>
        <v>0.15678479038506765</v>
      </c>
      <c r="ET14" s="46">
        <f>(ET8+ET11)</f>
        <v>795858</v>
      </c>
      <c r="EU14" s="47">
        <f t="shared" si="159"/>
        <v>0.53979603463992709</v>
      </c>
      <c r="EV14" s="47">
        <f t="shared" si="1"/>
        <v>0.17336631926271151</v>
      </c>
      <c r="EW14" s="46">
        <f>(EW8+EW11)</f>
        <v>413066</v>
      </c>
      <c r="EX14" s="47">
        <f t="shared" si="160"/>
        <v>0.5142369842890222</v>
      </c>
      <c r="EY14" s="47">
        <f t="shared" si="96"/>
        <v>0.25333309059573872</v>
      </c>
      <c r="EZ14" s="46">
        <f>(EZ8+EZ11)</f>
        <v>1208925</v>
      </c>
      <c r="FA14" s="47">
        <f t="shared" si="161"/>
        <v>0.53078223011737202</v>
      </c>
      <c r="FB14" s="47">
        <f t="shared" si="97"/>
        <v>0.19951718670467522</v>
      </c>
      <c r="FC14" s="46">
        <f>(FC8+FC11)</f>
        <v>636624</v>
      </c>
      <c r="FD14" s="47">
        <f t="shared" si="144"/>
        <v>0.53753846049925191</v>
      </c>
      <c r="FE14" s="47">
        <f t="shared" si="98"/>
        <v>0.2397065009113426</v>
      </c>
      <c r="FF14" s="46">
        <f>(FF8+FF11)</f>
        <v>1845548</v>
      </c>
      <c r="FG14" s="47">
        <f t="shared" si="145"/>
        <v>0.5330933921824631</v>
      </c>
      <c r="FH14" s="47">
        <f t="shared" si="99"/>
        <v>0.2130813502549016</v>
      </c>
      <c r="FI14" s="46">
        <f>(FI8+FI11)</f>
        <v>371912</v>
      </c>
      <c r="FJ14" s="47">
        <f t="shared" si="175"/>
        <v>0.51176019737702116</v>
      </c>
      <c r="FK14" s="47">
        <f t="shared" si="146"/>
        <v>0.13191445328074169</v>
      </c>
      <c r="FL14" s="46">
        <f>(FL8+FL11)</f>
        <v>507153</v>
      </c>
      <c r="FM14" s="47">
        <f t="shared" si="147"/>
        <v>0.53542165723714985</v>
      </c>
      <c r="FN14" s="47">
        <f t="shared" si="148"/>
        <v>8.5309091376000623E-2</v>
      </c>
      <c r="FO14" s="46">
        <f t="shared" si="162"/>
        <v>879065</v>
      </c>
      <c r="FP14" s="47">
        <f t="shared" si="176"/>
        <v>0.52514913969129007</v>
      </c>
      <c r="FQ14" s="47">
        <f t="shared" si="102"/>
        <v>0.10455005792490613</v>
      </c>
      <c r="FR14" s="46">
        <f>(FR8+FR11)</f>
        <v>454430</v>
      </c>
      <c r="FS14" s="47">
        <f t="shared" si="169"/>
        <v>0.50107065908935533</v>
      </c>
      <c r="FT14" s="47">
        <f t="shared" si="103"/>
        <v>0.10013896084402973</v>
      </c>
      <c r="FU14" s="46">
        <f>FO14+FR14</f>
        <v>1333495</v>
      </c>
      <c r="FV14" s="47">
        <f t="shared" si="163"/>
        <v>0.51668789996481779</v>
      </c>
      <c r="FW14" s="47">
        <f t="shared" si="149"/>
        <v>0.10304195876501843</v>
      </c>
      <c r="FX14" s="46">
        <f>FX8+FX11</f>
        <v>729504</v>
      </c>
      <c r="FY14" s="47">
        <f t="shared" si="177"/>
        <v>0.54728370221327971</v>
      </c>
      <c r="FZ14" s="47">
        <f t="shared" si="104"/>
        <v>0.14589459398326166</v>
      </c>
      <c r="GA14" s="46">
        <f>GA8+GA11</f>
        <v>2063002</v>
      </c>
      <c r="GB14" s="47">
        <f t="shared" si="105"/>
        <v>0.52710850222890282</v>
      </c>
      <c r="GC14" s="47">
        <f t="shared" si="106"/>
        <v>0.11782624998103541</v>
      </c>
      <c r="GD14" s="46">
        <f>(GD8+GD11)</f>
        <v>422292</v>
      </c>
      <c r="GE14" s="47">
        <f t="shared" si="4"/>
        <v>0.51845758708238998</v>
      </c>
      <c r="GF14" s="47">
        <f t="shared" si="107"/>
        <v>0.13546215233711201</v>
      </c>
      <c r="GG14" s="46">
        <f>(GG8+GG11)</f>
        <v>601976</v>
      </c>
      <c r="GH14" s="47">
        <f t="shared" si="150"/>
        <v>0.54173603624196587</v>
      </c>
      <c r="GI14" s="47">
        <f t="shared" si="108"/>
        <v>0.1869711901536617</v>
      </c>
      <c r="GJ14" s="46">
        <f t="shared" si="178"/>
        <v>1024268</v>
      </c>
      <c r="GK14" s="47">
        <f t="shared" si="110"/>
        <v>0.5318899898946573</v>
      </c>
      <c r="GL14" s="47">
        <f t="shared" si="151"/>
        <v>0.16517891168457388</v>
      </c>
      <c r="GM14" s="46">
        <f>(GM8+GM11)</f>
        <v>545722</v>
      </c>
      <c r="GN14" s="47">
        <f t="shared" si="111"/>
        <v>0.52117915252829028</v>
      </c>
      <c r="GO14" s="47">
        <f t="shared" si="112"/>
        <v>0.20089342693044032</v>
      </c>
      <c r="GP14" s="46">
        <f t="shared" si="113"/>
        <v>1569990</v>
      </c>
      <c r="GQ14" s="47">
        <f t="shared" si="114"/>
        <v>0.52811738408674636</v>
      </c>
      <c r="GR14" s="47">
        <f t="shared" si="115"/>
        <v>0.17734974634325584</v>
      </c>
      <c r="GS14" s="46">
        <f>(GS8+GS11)</f>
        <v>929481</v>
      </c>
      <c r="GT14" s="47">
        <f t="shared" si="116"/>
        <v>0.55663977932779063</v>
      </c>
      <c r="GU14" s="47">
        <f t="shared" si="152"/>
        <v>0.27412735228319507</v>
      </c>
      <c r="GV14" s="46">
        <f t="shared" si="164"/>
        <v>2499471</v>
      </c>
      <c r="GW14" s="47">
        <f t="shared" si="117"/>
        <v>0.53837602625418624</v>
      </c>
      <c r="GX14" s="47">
        <f t="shared" si="153"/>
        <v>0.21156983851687983</v>
      </c>
      <c r="GY14" s="46">
        <f>(GY8+GY11)</f>
        <v>550313</v>
      </c>
      <c r="GZ14" s="47">
        <f t="shared" si="118"/>
        <v>0.54438195856147276</v>
      </c>
      <c r="HA14" s="47">
        <f t="shared" si="154"/>
        <v>0.30315753080806651</v>
      </c>
      <c r="HB14" s="46">
        <f>(HB8+HB11)</f>
        <v>749243</v>
      </c>
      <c r="HC14" s="47">
        <f t="shared" si="119"/>
        <v>0.55326289703491149</v>
      </c>
      <c r="HD14" s="47">
        <f>(HB14/GG14)-1</f>
        <v>0.24463932116895015</v>
      </c>
      <c r="HE14" s="46">
        <f t="shared" si="120"/>
        <v>1299556</v>
      </c>
      <c r="HF14" s="47">
        <f t="shared" si="165"/>
        <v>0.54946702515431556</v>
      </c>
      <c r="HG14" s="47">
        <f t="shared" si="170"/>
        <v>0.26876559650403986</v>
      </c>
      <c r="HH14" s="46">
        <f>(HH8+HH11)</f>
        <v>662360</v>
      </c>
      <c r="HI14" s="47">
        <f t="shared" si="171"/>
        <v>0.53058200125764499</v>
      </c>
      <c r="HJ14" s="47">
        <f t="shared" si="166"/>
        <v>0.21373153363800612</v>
      </c>
      <c r="HK14" s="46">
        <f t="shared" si="121"/>
        <v>1961916</v>
      </c>
      <c r="HL14" s="47">
        <f t="shared" ref="HL14:HL36" si="224">(HK14/$HK$8)</f>
        <v>0.54294274282507249</v>
      </c>
      <c r="HM14" s="47">
        <f t="shared" si="155"/>
        <v>0.24963598494257933</v>
      </c>
      <c r="HN14" s="46">
        <f>(HN8+HN11)</f>
        <v>1022756</v>
      </c>
      <c r="HO14" s="47">
        <f t="shared" si="122"/>
        <v>0.55664249801073928</v>
      </c>
      <c r="HP14" s="47">
        <f t="shared" si="123"/>
        <v>0.10035170164855445</v>
      </c>
      <c r="HQ14" s="46">
        <f>(HQ8+HQ11)</f>
        <v>2984672</v>
      </c>
      <c r="HR14" s="47">
        <f t="shared" si="124"/>
        <v>0.54756063822683132</v>
      </c>
      <c r="HS14" s="47">
        <f t="shared" si="125"/>
        <v>0.19412147610434372</v>
      </c>
      <c r="HT14" s="46">
        <f>(HT8+HT11)</f>
        <v>598566</v>
      </c>
      <c r="HU14" s="47">
        <f t="shared" si="167"/>
        <v>0.55621159914807261</v>
      </c>
      <c r="HV14" s="47">
        <f t="shared" si="126"/>
        <v>8.7682827772558536E-2</v>
      </c>
      <c r="HW14" s="46">
        <f>(HW8+HW11)</f>
        <v>837912</v>
      </c>
      <c r="HX14" s="47">
        <f t="shared" si="127"/>
        <v>0.57207502753144179</v>
      </c>
      <c r="HY14" s="47">
        <f>(HW14/HB14)-1</f>
        <v>0.11834478266730564</v>
      </c>
      <c r="HZ14" s="46">
        <f t="shared" si="128"/>
        <v>1436478</v>
      </c>
      <c r="IA14" s="47">
        <f t="shared" si="129"/>
        <v>0.56535621923011981</v>
      </c>
      <c r="IB14" s="47">
        <f t="shared" ref="IB14:IB25" si="225">(HZ14/HE14)-1</f>
        <v>0.10536060008187409</v>
      </c>
      <c r="IC14" s="46">
        <f>(IC8+IC11)</f>
        <v>676608</v>
      </c>
      <c r="ID14" s="47">
        <f t="shared" si="130"/>
        <v>0.53681239081003285</v>
      </c>
      <c r="IE14" s="47">
        <f>(IC14/HH14)-1</f>
        <v>2.1510960806812029E-2</v>
      </c>
      <c r="IF14" s="46">
        <f t="shared" si="131"/>
        <v>2113086</v>
      </c>
      <c r="IG14" s="47">
        <f t="shared" si="132"/>
        <v>0.55589167261864836</v>
      </c>
      <c r="IH14" s="47">
        <f t="shared" ref="IH14:IH25" si="226">(IF14/HK14)-1</f>
        <v>7.70522285357782E-2</v>
      </c>
      <c r="II14" s="46">
        <f>(II8+II11)</f>
        <v>1072043</v>
      </c>
      <c r="IJ14" s="47">
        <f t="shared" si="13"/>
        <v>0.55820919925186308</v>
      </c>
      <c r="IK14" s="47">
        <f t="shared" si="14"/>
        <v>4.8190379719111887E-2</v>
      </c>
      <c r="IL14" s="46">
        <f>(IL8+IL11)</f>
        <v>3185127</v>
      </c>
      <c r="IM14" s="47">
        <f t="shared" si="15"/>
        <v>0.55666939368449242</v>
      </c>
      <c r="IN14" s="47">
        <f t="shared" si="16"/>
        <v>6.7161483740926897E-2</v>
      </c>
      <c r="IO14" s="46">
        <f>(IO8+IO11)</f>
        <v>671558</v>
      </c>
      <c r="IP14" s="47">
        <f t="shared" si="17"/>
        <v>0.54391083062548795</v>
      </c>
      <c r="IQ14" s="47">
        <f t="shared" si="18"/>
        <v>0.12194478136078568</v>
      </c>
    </row>
    <row r="15" spans="2:251" s="112" customFormat="1" ht="16.5" customHeight="1">
      <c r="B15" s="107" t="s">
        <v>218</v>
      </c>
      <c r="C15" s="107" t="s">
        <v>219</v>
      </c>
      <c r="D15" s="29">
        <f>SUM(D16:D28)</f>
        <v>-106674</v>
      </c>
      <c r="E15" s="109">
        <f t="shared" si="179"/>
        <v>-0.53872492576207498</v>
      </c>
      <c r="F15" s="29">
        <f>SUM(F16:F28)</f>
        <v>-103451</v>
      </c>
      <c r="G15" s="109">
        <f t="shared" si="180"/>
        <v>-0.37059552638743604</v>
      </c>
      <c r="H15" s="29">
        <f>SUM(H16:H28)</f>
        <v>-210125</v>
      </c>
      <c r="I15" s="109">
        <f t="shared" si="181"/>
        <v>-0.44036591499706595</v>
      </c>
      <c r="J15" s="29">
        <f>SUM(J16:J28)</f>
        <v>-132708</v>
      </c>
      <c r="K15" s="109">
        <f t="shared" si="182"/>
        <v>-0.51958201031270923</v>
      </c>
      <c r="L15" s="29">
        <f>SUM(L16:L28)</f>
        <v>-342833</v>
      </c>
      <c r="M15" s="109">
        <f t="shared" si="183"/>
        <v>-0.46798476056311111</v>
      </c>
      <c r="N15" s="29">
        <f>SUM(N16:N28)</f>
        <v>-155661</v>
      </c>
      <c r="O15" s="109">
        <f t="shared" si="184"/>
        <v>-0.38543211649552694</v>
      </c>
      <c r="P15" s="29">
        <f>SUM(P16:P28)</f>
        <v>-498493</v>
      </c>
      <c r="Q15" s="109">
        <f t="shared" si="185"/>
        <v>-0.43864667899763649</v>
      </c>
      <c r="R15" s="29">
        <f>SUM(R16:R28)</f>
        <v>-121420</v>
      </c>
      <c r="S15" s="109">
        <f t="shared" si="186"/>
        <v>-0.48375465646726029</v>
      </c>
      <c r="T15" s="19">
        <f t="shared" si="133"/>
        <v>0.13823424639556037</v>
      </c>
      <c r="U15" s="29">
        <f>SUM(U16:U28)</f>
        <v>-156173</v>
      </c>
      <c r="V15" s="110">
        <f t="shared" si="187"/>
        <v>-0.43659231386406266</v>
      </c>
      <c r="W15" s="19">
        <f t="shared" si="28"/>
        <v>0.50963257967540199</v>
      </c>
      <c r="X15" s="29">
        <f>SUM(X16:X28)</f>
        <v>-277593</v>
      </c>
      <c r="Y15" s="110">
        <f t="shared" si="188"/>
        <v>-0.45603938860267057</v>
      </c>
      <c r="Z15" s="19">
        <f t="shared" si="30"/>
        <v>0.32108506841165974</v>
      </c>
      <c r="AA15" s="29">
        <f>SUM(AA16:AA28)</f>
        <v>-150460</v>
      </c>
      <c r="AB15" s="110">
        <f t="shared" si="189"/>
        <v>-0.4694202912115511</v>
      </c>
      <c r="AC15" s="19">
        <f t="shared" si="32"/>
        <v>0.1337673689604244</v>
      </c>
      <c r="AD15" s="29">
        <f>SUM(AD16:AD28)</f>
        <v>-428053</v>
      </c>
      <c r="AE15" s="110">
        <f t="shared" si="190"/>
        <v>-0.4606549314645399</v>
      </c>
      <c r="AF15" s="19">
        <f t="shared" si="34"/>
        <v>0.24857583721520382</v>
      </c>
      <c r="AG15" s="29">
        <f>SUM(AG16:AG28)</f>
        <v>-212700</v>
      </c>
      <c r="AH15" s="110">
        <f t="shared" si="191"/>
        <v>-0.41962677483186323</v>
      </c>
      <c r="AI15" s="19">
        <f t="shared" si="36"/>
        <v>0.36643089791277195</v>
      </c>
      <c r="AJ15" s="29">
        <f>SUM(AJ16:AJ28)</f>
        <v>-640753</v>
      </c>
      <c r="AK15" s="110">
        <f t="shared" si="192"/>
        <v>-0.44617420035443089</v>
      </c>
      <c r="AL15" s="19">
        <f t="shared" si="38"/>
        <v>0.28538013572908749</v>
      </c>
      <c r="AM15" s="29">
        <f>SUM(AM16:AM28)</f>
        <v>-165649</v>
      </c>
      <c r="AN15" s="110">
        <f t="shared" si="193"/>
        <v>-0.53384704134479344</v>
      </c>
      <c r="AO15" s="110">
        <f t="shared" si="40"/>
        <v>0.36426453632021083</v>
      </c>
      <c r="AP15" s="29">
        <f>SUM(AP16:AP28)</f>
        <v>-199345</v>
      </c>
      <c r="AQ15" s="110">
        <f t="shared" si="194"/>
        <v>-0.44861653407748309</v>
      </c>
      <c r="AR15" s="110">
        <f t="shared" si="42"/>
        <v>0.27643702816748084</v>
      </c>
      <c r="AS15" s="29">
        <f>SUM(AS16:AS28)</f>
        <v>-364994</v>
      </c>
      <c r="AT15" s="110">
        <f t="shared" si="195"/>
        <v>-0.48366125663885678</v>
      </c>
      <c r="AU15" s="110">
        <f t="shared" si="44"/>
        <v>0.31485304024236926</v>
      </c>
      <c r="AV15" s="29">
        <f>SUM(AV16:AV28)</f>
        <v>-184266</v>
      </c>
      <c r="AW15" s="110">
        <f t="shared" si="196"/>
        <v>-0.46607378628989421</v>
      </c>
      <c r="AX15" s="110">
        <f t="shared" si="46"/>
        <v>0.22468430147547513</v>
      </c>
      <c r="AY15" s="29">
        <f>SUM(AY16:AY28)</f>
        <v>-549261</v>
      </c>
      <c r="AZ15" s="110">
        <f t="shared" si="197"/>
        <v>-0.47761576896120544</v>
      </c>
      <c r="BA15" s="110">
        <f t="shared" si="48"/>
        <v>0.28316119732836831</v>
      </c>
      <c r="BB15" s="29">
        <f>SUM(BB16:BB28)</f>
        <v>-257896</v>
      </c>
      <c r="BC15" s="110">
        <f t="shared" si="198"/>
        <v>-0.42859659444062209</v>
      </c>
      <c r="BD15" s="110">
        <f t="shared" si="50"/>
        <v>0.21248707099200748</v>
      </c>
      <c r="BE15" s="29">
        <f>SUM(BE16:BE28)</f>
        <v>-807157</v>
      </c>
      <c r="BF15" s="110">
        <f t="shared" si="199"/>
        <v>-0.46077758647461248</v>
      </c>
      <c r="BG15" s="110">
        <f t="shared" si="52"/>
        <v>0.25970069589998013</v>
      </c>
      <c r="BH15" s="29">
        <f>SUM(BH16:BH28)</f>
        <v>-203176</v>
      </c>
      <c r="BI15" s="110">
        <f t="shared" si="200"/>
        <v>-0.52995568400268134</v>
      </c>
      <c r="BJ15" s="110">
        <f t="shared" si="54"/>
        <v>0.22654528551334452</v>
      </c>
      <c r="BK15" s="29">
        <f>SUM(BK16:BK28)</f>
        <v>-240262</v>
      </c>
      <c r="BL15" s="110">
        <f t="shared" si="201"/>
        <v>-0.470874832923727</v>
      </c>
      <c r="BM15" s="110">
        <f t="shared" si="56"/>
        <v>0.20525721738694225</v>
      </c>
      <c r="BN15" s="29">
        <f>SUM(BN16:BN28)</f>
        <v>-443434</v>
      </c>
      <c r="BO15" s="110">
        <f t="shared" si="202"/>
        <v>-0.49621711023254617</v>
      </c>
      <c r="BP15" s="110">
        <f t="shared" si="58"/>
        <v>0.21490764231740789</v>
      </c>
      <c r="BQ15" s="29">
        <f>SUM(BQ16:BQ28)</f>
        <v>-230743</v>
      </c>
      <c r="BR15" s="110">
        <f t="shared" si="203"/>
        <v>-0.51386531977534</v>
      </c>
      <c r="BS15" s="110">
        <f t="shared" si="60"/>
        <v>0.25222775769811023</v>
      </c>
      <c r="BT15" s="29">
        <f>SUM(BT16:BT28)</f>
        <v>-674177</v>
      </c>
      <c r="BU15" s="110">
        <f t="shared" si="204"/>
        <v>-0.50211892178534612</v>
      </c>
      <c r="BV15" s="110">
        <f t="shared" si="62"/>
        <v>0.2274255772756486</v>
      </c>
      <c r="BW15" s="29">
        <f>SUM(BW16:BW28)</f>
        <v>-258498</v>
      </c>
      <c r="BX15" s="110">
        <f>BW15/$BW$8</f>
        <v>-0.42117251424828678</v>
      </c>
      <c r="BY15" s="110">
        <f t="shared" si="64"/>
        <v>2.3342742811056638E-3</v>
      </c>
      <c r="BZ15" s="29">
        <f>SUM(BZ16:BZ28)</f>
        <v>-932678</v>
      </c>
      <c r="CA15" s="110">
        <f t="shared" si="206"/>
        <v>-0.47672639134092748</v>
      </c>
      <c r="CB15" s="110">
        <f t="shared" si="66"/>
        <v>0.15551001849702106</v>
      </c>
      <c r="CC15" s="29">
        <f>SUM(CC16:CC28)</f>
        <v>-215749</v>
      </c>
      <c r="CD15" s="110">
        <f t="shared" si="207"/>
        <v>-0.5949251204332564</v>
      </c>
      <c r="CE15" s="110">
        <f t="shared" si="68"/>
        <v>6.1882308934126051E-2</v>
      </c>
      <c r="CF15" s="29">
        <f>SUM(CF16:CF28)</f>
        <v>-253224</v>
      </c>
      <c r="CG15" s="110">
        <f t="shared" si="208"/>
        <v>-0.45647988578268422</v>
      </c>
      <c r="CH15" s="110">
        <f t="shared" si="70"/>
        <v>5.3949438529605098E-2</v>
      </c>
      <c r="CI15" s="29">
        <f>SUM(CI16:CI28)</f>
        <v>-468971</v>
      </c>
      <c r="CJ15" s="110">
        <f t="shared" si="209"/>
        <v>-0.51120691534587626</v>
      </c>
      <c r="CK15" s="110">
        <f t="shared" si="72"/>
        <v>5.7589178998453061E-2</v>
      </c>
      <c r="CL15" s="29">
        <f>SUM(CL16:CL28)</f>
        <v>-248932</v>
      </c>
      <c r="CM15" s="110">
        <f t="shared" si="210"/>
        <v>-0.51143755264725821</v>
      </c>
      <c r="CN15" s="110">
        <f t="shared" si="74"/>
        <v>7.8827960111466089E-2</v>
      </c>
      <c r="CO15" s="29">
        <f>SUM(CO16:CO28)</f>
        <v>-717903</v>
      </c>
      <c r="CP15" s="110">
        <f t="shared" si="211"/>
        <v>-0.51128650085356497</v>
      </c>
      <c r="CQ15" s="110">
        <f t="shared" si="76"/>
        <v>6.485833838888011E-2</v>
      </c>
      <c r="CR15" s="29">
        <f>SUM(CR16:CR28)</f>
        <v>-288601</v>
      </c>
      <c r="CS15" s="110">
        <f t="shared" si="212"/>
        <v>-0.4054193392502437</v>
      </c>
      <c r="CT15" s="110">
        <f t="shared" si="78"/>
        <v>0.11645351221286049</v>
      </c>
      <c r="CU15" s="29">
        <f>SUM(CU16:CU28)</f>
        <v>-1006506</v>
      </c>
      <c r="CV15" s="110">
        <f t="shared" si="213"/>
        <v>-0.47567165476982637</v>
      </c>
      <c r="CW15" s="110">
        <f>(CU15/BZ15)-1</f>
        <v>7.9157008099258297E-2</v>
      </c>
      <c r="CX15" s="29">
        <f>SUM(CX16:CX28)</f>
        <v>-237005</v>
      </c>
      <c r="CY15" s="110">
        <f t="shared" si="214"/>
        <v>-0.53834674250305514</v>
      </c>
      <c r="CZ15" s="110">
        <f t="shared" si="82"/>
        <v>9.8521893496609447E-2</v>
      </c>
      <c r="DA15" s="29">
        <f>SUM(DA16:DA28)</f>
        <v>-267992</v>
      </c>
      <c r="DB15" s="110">
        <f t="shared" si="215"/>
        <v>-0.42539155445571269</v>
      </c>
      <c r="DC15" s="110">
        <f t="shared" si="84"/>
        <v>5.8319906485957196E-2</v>
      </c>
      <c r="DD15" s="29">
        <f>SUM(DD16:DD28)</f>
        <v>-504997</v>
      </c>
      <c r="DE15" s="110">
        <f t="shared" si="216"/>
        <v>-0.47185618111909999</v>
      </c>
      <c r="DF15" s="110">
        <f t="shared" si="86"/>
        <v>7.6819248951427666E-2</v>
      </c>
      <c r="DG15" s="29">
        <f>SUM(DG16:DG28)</f>
        <v>-266817</v>
      </c>
      <c r="DH15" s="110">
        <f t="shared" si="217"/>
        <v>-0.46913703977212784</v>
      </c>
      <c r="DI15" s="110">
        <f t="shared" si="88"/>
        <v>7.1846930085324612E-2</v>
      </c>
      <c r="DJ15" s="29">
        <f>SUM(DJ16:DJ28)</f>
        <v>-771814</v>
      </c>
      <c r="DK15" s="110">
        <f t="shared" si="218"/>
        <v>-0.47091261306609311</v>
      </c>
      <c r="DL15" s="110">
        <f t="shared" si="90"/>
        <v>7.5095103377475825E-2</v>
      </c>
      <c r="DM15" s="29">
        <f>SUM(DM16:DM28)</f>
        <v>-330822</v>
      </c>
      <c r="DN15" s="110">
        <f t="shared" si="219"/>
        <v>-0.40162484566758405</v>
      </c>
      <c r="DO15" s="110">
        <f t="shared" si="92"/>
        <v>0.14629540438182831</v>
      </c>
      <c r="DP15" s="29">
        <f>SUM(DP16:DP28)</f>
        <v>-1102635</v>
      </c>
      <c r="DQ15" s="110">
        <f t="shared" si="220"/>
        <v>-0.44773728490430964</v>
      </c>
      <c r="DR15" s="110">
        <f t="shared" si="94"/>
        <v>9.5507627376289816E-2</v>
      </c>
      <c r="DS15" s="29">
        <f>SUM(DS16:DS28)</f>
        <v>-284533</v>
      </c>
      <c r="DT15" s="110">
        <f>DS15/$DS$8</f>
        <v>-0.54960238126971439</v>
      </c>
      <c r="DU15" s="110">
        <f>(DS15/CX15)-1</f>
        <v>0.2005358536739732</v>
      </c>
      <c r="DV15" s="29">
        <f t="shared" ref="DV15:EN15" si="227">SUM(DV16:DV28)</f>
        <v>-332275</v>
      </c>
      <c r="DW15" s="111">
        <f t="shared" si="227"/>
        <v>-0.44323840496869882</v>
      </c>
      <c r="DX15" s="110">
        <f t="shared" si="135"/>
        <v>0.2398691005701663</v>
      </c>
      <c r="DY15" s="29">
        <f t="shared" si="227"/>
        <v>-616808</v>
      </c>
      <c r="DZ15" s="111">
        <f t="shared" si="227"/>
        <v>-0.48668728695871732</v>
      </c>
      <c r="EA15" s="110">
        <f t="shared" si="136"/>
        <v>0.22140923609447194</v>
      </c>
      <c r="EB15" s="29">
        <f t="shared" si="227"/>
        <v>-330656.36776000005</v>
      </c>
      <c r="EC15" s="111">
        <f t="shared" si="227"/>
        <v>-0.50322393111299146</v>
      </c>
      <c r="ED15" s="110">
        <f t="shared" si="137"/>
        <v>0.23926274472766007</v>
      </c>
      <c r="EE15" s="29">
        <f t="shared" si="227"/>
        <v>-947464.36775999994</v>
      </c>
      <c r="EF15" s="111">
        <f t="shared" si="227"/>
        <v>-0.49233352928338481</v>
      </c>
      <c r="EG15" s="110">
        <f t="shared" si="138"/>
        <v>0.22758121485228289</v>
      </c>
      <c r="EH15" s="29">
        <f t="shared" si="227"/>
        <v>-415274</v>
      </c>
      <c r="EI15" s="111">
        <f t="shared" si="227"/>
        <v>-0.42715752226953851</v>
      </c>
      <c r="EJ15" s="110">
        <f t="shared" si="139"/>
        <v>0.25527927405069795</v>
      </c>
      <c r="EK15" s="29">
        <f t="shared" si="227"/>
        <v>-1362738</v>
      </c>
      <c r="EL15" s="111">
        <f t="shared" si="227"/>
        <v>-0.47045846931092383</v>
      </c>
      <c r="EM15" s="110">
        <f t="shared" si="157"/>
        <v>0.23589220367574049</v>
      </c>
      <c r="EN15" s="29">
        <f t="shared" si="227"/>
        <v>-369075</v>
      </c>
      <c r="EO15" s="111">
        <f t="shared" si="141"/>
        <v>-0.59605231920594182</v>
      </c>
      <c r="EP15" s="111">
        <f t="shared" si="142"/>
        <v>0.29712546523601824</v>
      </c>
      <c r="EQ15" s="29">
        <f>SUM(EQ16:EQ28)</f>
        <v>-414249</v>
      </c>
      <c r="ER15" s="111">
        <f t="shared" si="158"/>
        <v>-0.48440600629817032</v>
      </c>
      <c r="ES15" s="110">
        <f t="shared" ref="ES15:ES25" si="228">(EQ15/DV15)-1</f>
        <v>0.24670528929350688</v>
      </c>
      <c r="ET15" s="29">
        <f>SUM(ET16:ET28)</f>
        <v>-783326</v>
      </c>
      <c r="EU15" s="111">
        <f t="shared" si="159"/>
        <v>-0.53129612145678695</v>
      </c>
      <c r="EV15" s="110">
        <f t="shared" ref="EV15:EV25" si="229">(ET15/DY15)-1</f>
        <v>0.26996731559901943</v>
      </c>
      <c r="EW15" s="29">
        <f>SUM(EW16:EW28)</f>
        <v>-414888</v>
      </c>
      <c r="EX15" s="111">
        <f t="shared" si="160"/>
        <v>-0.51650524114234497</v>
      </c>
      <c r="EY15" s="110">
        <f t="shared" si="96"/>
        <v>0.25474069291518298</v>
      </c>
      <c r="EZ15" s="29">
        <f>SUM(EZ16:EZ28)</f>
        <v>-1198214</v>
      </c>
      <c r="FA15" s="111">
        <f t="shared" si="161"/>
        <v>-0.52607953270703878</v>
      </c>
      <c r="FB15" s="110">
        <f t="shared" si="97"/>
        <v>0.26465336404452189</v>
      </c>
      <c r="FC15" s="29">
        <f>SUM(FC16:FC28)</f>
        <v>-515107</v>
      </c>
      <c r="FD15" s="111">
        <f t="shared" si="144"/>
        <v>-0.43493462981663927</v>
      </c>
      <c r="FE15" s="110">
        <f t="shared" si="98"/>
        <v>0.24040272205820745</v>
      </c>
      <c r="FF15" s="29">
        <f>SUM(FF16:FF28)</f>
        <v>-1713319</v>
      </c>
      <c r="FG15" s="111">
        <f t="shared" si="145"/>
        <v>-0.4948985545760205</v>
      </c>
      <c r="FH15" s="110">
        <f>(FF15/EK15)-1</f>
        <v>0.25726221768234248</v>
      </c>
      <c r="FI15" s="29">
        <f>SUM(FI16:FI28)</f>
        <v>-447382</v>
      </c>
      <c r="FJ15" s="111">
        <f t="shared" si="175"/>
        <v>-0.61560880160609632</v>
      </c>
      <c r="FK15" s="110">
        <f>(FI15/EN15)-1</f>
        <v>0.21217096796044155</v>
      </c>
      <c r="FL15" s="29">
        <f>SUM(FL16:FL28)</f>
        <v>-477661</v>
      </c>
      <c r="FM15" s="111">
        <f t="shared" si="147"/>
        <v>-0.50428577612190839</v>
      </c>
      <c r="FN15" s="110">
        <f>(FL15/EQ15)-1</f>
        <v>0.15307701406641905</v>
      </c>
      <c r="FO15" s="29">
        <f>FI15+FL15</f>
        <v>-925043</v>
      </c>
      <c r="FP15" s="111">
        <f t="shared" si="176"/>
        <v>-0.55261617244168526</v>
      </c>
      <c r="FQ15" s="110">
        <f t="shared" si="102"/>
        <v>0.18091701284012029</v>
      </c>
      <c r="FR15" s="29">
        <f>SUM(FR16:FR28)</f>
        <v>-463155</v>
      </c>
      <c r="FS15" s="111">
        <f t="shared" si="169"/>
        <v>-0.51069115399628195</v>
      </c>
      <c r="FT15" s="110">
        <f t="shared" si="103"/>
        <v>0.1163374211835484</v>
      </c>
      <c r="FU15" s="29">
        <f>FO15+FR15</f>
        <v>-1388198</v>
      </c>
      <c r="FV15" s="111">
        <f t="shared" si="163"/>
        <v>-0.53788361362836767</v>
      </c>
      <c r="FW15" s="110">
        <f t="shared" si="149"/>
        <v>0.15855598415641947</v>
      </c>
      <c r="FX15" s="29">
        <f>SUM(FX16:FX28)</f>
        <v>-525711</v>
      </c>
      <c r="FY15" s="111">
        <f>(FX15/$FX$8)</f>
        <v>-0.39439545550709176</v>
      </c>
      <c r="FZ15" s="110">
        <f t="shared" si="104"/>
        <v>2.0586014167930156E-2</v>
      </c>
      <c r="GA15" s="29">
        <f>SUM(GA16:GA28)</f>
        <v>-1913910</v>
      </c>
      <c r="GB15" s="111">
        <f t="shared" si="105"/>
        <v>-0.48901466576422098</v>
      </c>
      <c r="GC15" s="110">
        <f>(GA15/FF15)-1</f>
        <v>0.11707743858557573</v>
      </c>
      <c r="GD15" s="29">
        <f>SUM(GD16:GD28)</f>
        <v>-473730.77999999997</v>
      </c>
      <c r="GE15" s="111">
        <f t="shared" si="4"/>
        <v>-0.58161015867091614</v>
      </c>
      <c r="GF15" s="110">
        <f t="shared" si="107"/>
        <v>5.8895485289975902E-2</v>
      </c>
      <c r="GG15" s="29">
        <f>SUM(GG16:GG28)</f>
        <v>-574261</v>
      </c>
      <c r="GH15" s="111">
        <f t="shared" si="150"/>
        <v>-0.51679448667114236</v>
      </c>
      <c r="GI15" s="110">
        <f t="shared" si="108"/>
        <v>0.20223547662463548</v>
      </c>
      <c r="GJ15" s="29">
        <f t="shared" si="178"/>
        <v>-1047991.78</v>
      </c>
      <c r="GK15" s="111">
        <f t="shared" si="110"/>
        <v>-0.54420946204888165</v>
      </c>
      <c r="GL15" s="110">
        <f t="shared" si="151"/>
        <v>0.13291142141500445</v>
      </c>
      <c r="GM15" s="29">
        <f>SUM(GM16:GM28)</f>
        <v>-577068</v>
      </c>
      <c r="GN15" s="111">
        <f t="shared" si="111"/>
        <v>-0.55111542358782573</v>
      </c>
      <c r="GO15" s="110">
        <f t="shared" si="112"/>
        <v>0.24595005991514718</v>
      </c>
      <c r="GP15" s="29">
        <f t="shared" si="113"/>
        <v>-1625059.78</v>
      </c>
      <c r="GQ15" s="111">
        <f t="shared" si="114"/>
        <v>-0.54664190217656394</v>
      </c>
      <c r="GR15" s="110">
        <f t="shared" si="115"/>
        <v>0.17062535747782381</v>
      </c>
      <c r="GS15" s="29">
        <f>SUM(GS16:GS28)</f>
        <v>-704271.38399999996</v>
      </c>
      <c r="GT15" s="111">
        <f t="shared" si="116"/>
        <v>-0.4217681348802586</v>
      </c>
      <c r="GU15" s="110">
        <f t="shared" si="152"/>
        <v>0.33965502719174601</v>
      </c>
      <c r="GV15" s="29">
        <f t="shared" si="164"/>
        <v>-2329331.1639999999</v>
      </c>
      <c r="GW15" s="111">
        <f t="shared" si="117"/>
        <v>-0.50172858813099175</v>
      </c>
      <c r="GX15" s="110">
        <f t="shared" si="153"/>
        <v>0.21705365665052168</v>
      </c>
      <c r="GY15" s="29">
        <f>SUM(GY16:GY28)</f>
        <v>-598805.6860799999</v>
      </c>
      <c r="GZ15" s="111">
        <f t="shared" si="118"/>
        <v>-0.59235201092101541</v>
      </c>
      <c r="HA15" s="110">
        <f t="shared" si="154"/>
        <v>0.26402106715548435</v>
      </c>
      <c r="HB15" s="29">
        <f>SUM(HB16:HB28)</f>
        <v>-688638.35935999989</v>
      </c>
      <c r="HC15" s="111">
        <f t="shared" si="119"/>
        <v>-0.50851066170639159</v>
      </c>
      <c r="HD15" s="110">
        <f t="shared" si="173"/>
        <v>0.19917312748036142</v>
      </c>
      <c r="HE15" s="29">
        <f t="shared" si="120"/>
        <v>-1287444.0454399998</v>
      </c>
      <c r="HF15" s="111">
        <f t="shared" si="165"/>
        <v>-0.54434595331063396</v>
      </c>
      <c r="HG15" s="110">
        <f t="shared" si="170"/>
        <v>0.22848677824553132</v>
      </c>
      <c r="HH15" s="29">
        <f>SUM(HH16:HH28)</f>
        <v>-694031</v>
      </c>
      <c r="HI15" s="111">
        <f t="shared" si="171"/>
        <v>-0.55595198519663724</v>
      </c>
      <c r="HJ15" s="110">
        <f t="shared" si="166"/>
        <v>0.20268495220667226</v>
      </c>
      <c r="HK15" s="29">
        <f>SUM(HK16:HK28)</f>
        <v>-1981473.3599399999</v>
      </c>
      <c r="HL15" s="111">
        <f t="shared" si="224"/>
        <v>-0.54835506763828612</v>
      </c>
      <c r="HM15" s="110">
        <f t="shared" si="155"/>
        <v>0.21932336540874808</v>
      </c>
      <c r="HN15" s="29">
        <f>SUM(HN16:HN28)</f>
        <v>-801004</v>
      </c>
      <c r="HO15" s="111">
        <f t="shared" si="122"/>
        <v>-0.43595233611593986</v>
      </c>
      <c r="HP15" s="110">
        <f t="shared" si="123"/>
        <v>0.13735133671141764</v>
      </c>
      <c r="HQ15" s="29">
        <f>SUM(HQ16:HQ28)</f>
        <v>-2782479.6312699998</v>
      </c>
      <c r="HR15" s="111">
        <f t="shared" si="124"/>
        <v>-0.51046691989986148</v>
      </c>
      <c r="HS15" s="110">
        <f t="shared" si="125"/>
        <v>0.19454016426407961</v>
      </c>
      <c r="HT15" s="29">
        <f>SUM(HT16:HT28)</f>
        <v>-677329</v>
      </c>
      <c r="HU15" s="111">
        <f t="shared" si="167"/>
        <v>-0.62940134628322497</v>
      </c>
      <c r="HV15" s="110">
        <f t="shared" si="126"/>
        <v>0.13113321357056962</v>
      </c>
      <c r="HW15" s="29">
        <f>SUM(HW16:HW28)</f>
        <v>-764192</v>
      </c>
      <c r="HX15" s="111">
        <f t="shared" si="127"/>
        <v>-0.52174352371049415</v>
      </c>
      <c r="HY15" s="110">
        <f t="shared" ref="HY15:HY25" si="230">(HW15/HB15)-1</f>
        <v>0.10971453973347844</v>
      </c>
      <c r="HZ15" s="29">
        <f t="shared" si="128"/>
        <v>-1441521</v>
      </c>
      <c r="IA15" s="111">
        <f t="shared" si="129"/>
        <v>-0.56734099826159645</v>
      </c>
      <c r="IB15" s="110">
        <f t="shared" si="225"/>
        <v>0.11967662214581343</v>
      </c>
      <c r="IC15" s="29">
        <f>SUM(IC16:IC28)</f>
        <v>-732729</v>
      </c>
      <c r="ID15" s="111">
        <f t="shared" si="130"/>
        <v>-0.5813380957745764</v>
      </c>
      <c r="IE15" s="110">
        <f t="shared" ref="IE15:IE25" si="231">(IC15/HH15)-1</f>
        <v>5.5758316271175223E-2</v>
      </c>
      <c r="IF15" s="29">
        <f t="shared" si="131"/>
        <v>-2174250</v>
      </c>
      <c r="IG15" s="111">
        <f t="shared" si="132"/>
        <v>-0.57198214800112068</v>
      </c>
      <c r="IH15" s="110">
        <f t="shared" si="226"/>
        <v>9.728954421362368E-2</v>
      </c>
      <c r="II15" s="29">
        <f>SUM(II16:II28)</f>
        <v>-801755</v>
      </c>
      <c r="IJ15" s="111">
        <f t="shared" si="13"/>
        <v>-0.41747114299163135</v>
      </c>
      <c r="IK15" s="110">
        <f t="shared" si="14"/>
        <v>9.375733454515256E-4</v>
      </c>
      <c r="IL15" s="29">
        <f>SUM(IL16:IL28)</f>
        <v>-2975999</v>
      </c>
      <c r="IM15" s="111">
        <f t="shared" si="15"/>
        <v>-0.52011978138882864</v>
      </c>
      <c r="IN15" s="110">
        <f t="shared" si="16"/>
        <v>6.9549249006244374E-2</v>
      </c>
      <c r="IO15" s="29">
        <f>SUM(IO16:IO28)</f>
        <v>-766235</v>
      </c>
      <c r="IP15" s="111">
        <f t="shared" si="17"/>
        <v>-0.62059198952930461</v>
      </c>
      <c r="IQ15" s="110">
        <f t="shared" si="18"/>
        <v>0.13125969801972159</v>
      </c>
    </row>
    <row r="16" spans="2:251" ht="16.5" customHeight="1">
      <c r="B16" s="125" t="s">
        <v>123</v>
      </c>
      <c r="C16" s="114" t="s">
        <v>0</v>
      </c>
      <c r="D16" s="119">
        <v>-59875</v>
      </c>
      <c r="E16" s="116">
        <f t="shared" si="179"/>
        <v>-0.30238066379815365</v>
      </c>
      <c r="F16" s="119">
        <v>-74554</v>
      </c>
      <c r="G16" s="116">
        <f t="shared" si="180"/>
        <v>-0.26707696275810683</v>
      </c>
      <c r="H16" s="115">
        <f t="shared" ref="H16:H28" si="232">D16+F16</f>
        <v>-134429</v>
      </c>
      <c r="I16" s="116">
        <f t="shared" si="181"/>
        <v>-0.28172730321066308</v>
      </c>
      <c r="J16" s="119">
        <v>-71689</v>
      </c>
      <c r="K16" s="116">
        <f t="shared" si="182"/>
        <v>-0.28067874383841074</v>
      </c>
      <c r="L16" s="115">
        <f t="shared" ref="L16:L28" si="233">H16+J16</f>
        <v>-206118</v>
      </c>
      <c r="M16" s="116">
        <f t="shared" si="183"/>
        <v>-0.28136172094794648</v>
      </c>
      <c r="N16" s="119">
        <v>-92534</v>
      </c>
      <c r="O16" s="116">
        <f t="shared" si="184"/>
        <v>-0.22912338651169586</v>
      </c>
      <c r="P16" s="115">
        <f>L16+N16</f>
        <v>-298652</v>
      </c>
      <c r="Q16" s="116">
        <f t="shared" si="185"/>
        <v>-0.26279748757956906</v>
      </c>
      <c r="R16" s="119">
        <v>-75638</v>
      </c>
      <c r="S16" s="116">
        <f t="shared" si="186"/>
        <v>-0.30135261658598778</v>
      </c>
      <c r="T16" s="24">
        <f t="shared" si="133"/>
        <v>0.2632651356993736</v>
      </c>
      <c r="U16" s="119">
        <v>-94012</v>
      </c>
      <c r="V16" s="117">
        <f t="shared" si="187"/>
        <v>-0.2628169825193104</v>
      </c>
      <c r="W16" s="24">
        <f t="shared" si="28"/>
        <v>0.26099203262065074</v>
      </c>
      <c r="X16" s="115">
        <f t="shared" ref="X16:X28" si="234">R16+U16</f>
        <v>-169650</v>
      </c>
      <c r="Y16" s="117">
        <f t="shared" si="188"/>
        <v>-0.27870689201976656</v>
      </c>
      <c r="Z16" s="24">
        <f t="shared" si="30"/>
        <v>0.2620044782003883</v>
      </c>
      <c r="AA16" s="119">
        <v>-89403</v>
      </c>
      <c r="AB16" s="117">
        <f t="shared" si="189"/>
        <v>-0.27892850123080093</v>
      </c>
      <c r="AC16" s="24">
        <f t="shared" si="32"/>
        <v>0.24709509129713059</v>
      </c>
      <c r="AD16" s="115">
        <f t="shared" ref="AD16:AD28" si="235">X16+AA16</f>
        <v>-259053</v>
      </c>
      <c r="AE16" s="117">
        <f t="shared" si="190"/>
        <v>-0.27878333281318773</v>
      </c>
      <c r="AF16" s="24">
        <f t="shared" si="34"/>
        <v>0.25681890955666176</v>
      </c>
      <c r="AG16" s="119">
        <v>-119546</v>
      </c>
      <c r="AH16" s="117">
        <f t="shared" si="191"/>
        <v>-0.23584721402938374</v>
      </c>
      <c r="AI16" s="24">
        <f t="shared" si="36"/>
        <v>0.29191432338383727</v>
      </c>
      <c r="AJ16" s="115">
        <f t="shared" ref="AJ16:AJ28" si="236">AD16+AG16</f>
        <v>-378599</v>
      </c>
      <c r="AK16" s="117">
        <f t="shared" si="192"/>
        <v>-0.26362905219325883</v>
      </c>
      <c r="AL16" s="24">
        <f t="shared" si="38"/>
        <v>0.26769283313019843</v>
      </c>
      <c r="AM16" s="118">
        <v>-91089</v>
      </c>
      <c r="AN16" s="117">
        <f t="shared" si="193"/>
        <v>-0.29355802419003973</v>
      </c>
      <c r="AO16" s="117">
        <f t="shared" si="40"/>
        <v>0.20427562865226467</v>
      </c>
      <c r="AP16" s="118">
        <v>-107330</v>
      </c>
      <c r="AQ16" s="117">
        <f t="shared" si="194"/>
        <v>-0.24154111014841737</v>
      </c>
      <c r="AR16" s="117">
        <f t="shared" si="42"/>
        <v>0.14166276645534603</v>
      </c>
      <c r="AS16" s="118">
        <f t="shared" ref="AS16:AS21" si="237">AM16+AP16</f>
        <v>-198419</v>
      </c>
      <c r="AT16" s="117">
        <f t="shared" si="195"/>
        <v>-0.2629292067294951</v>
      </c>
      <c r="AU16" s="117">
        <f t="shared" si="44"/>
        <v>0.16957854406130268</v>
      </c>
      <c r="AV16" s="118">
        <v>-104190</v>
      </c>
      <c r="AW16" s="117">
        <f t="shared" si="196"/>
        <v>-0.26353330399283686</v>
      </c>
      <c r="AX16" s="117">
        <f t="shared" si="46"/>
        <v>0.16539713432435144</v>
      </c>
      <c r="AY16" s="118">
        <f t="shared" ref="AY16:AY24" si="238">AV16+AS16</f>
        <v>-302609</v>
      </c>
      <c r="AZ16" s="117">
        <f t="shared" si="197"/>
        <v>-0.26313688798145402</v>
      </c>
      <c r="BA16" s="117">
        <f t="shared" si="48"/>
        <v>0.16813547806819451</v>
      </c>
      <c r="BB16" s="118">
        <v>-137318</v>
      </c>
      <c r="BC16" s="117">
        <f t="shared" si="198"/>
        <v>-0.22820837529623314</v>
      </c>
      <c r="BD16" s="117">
        <f t="shared" si="50"/>
        <v>0.14866243956301339</v>
      </c>
      <c r="BE16" s="118">
        <f>BB16+AY16</f>
        <v>-439927</v>
      </c>
      <c r="BF16" s="117">
        <f t="shared" si="199"/>
        <v>-0.25113887544184943</v>
      </c>
      <c r="BG16" s="117">
        <f t="shared" si="52"/>
        <v>0.16198669304461988</v>
      </c>
      <c r="BH16" s="118">
        <v>-113624</v>
      </c>
      <c r="BI16" s="117">
        <f t="shared" si="200"/>
        <v>-0.29637203527542955</v>
      </c>
      <c r="BJ16" s="117">
        <f t="shared" si="54"/>
        <v>0.24739540449450548</v>
      </c>
      <c r="BK16" s="118">
        <v>-130237</v>
      </c>
      <c r="BL16" s="117">
        <f t="shared" si="201"/>
        <v>-0.25524354918999853</v>
      </c>
      <c r="BM16" s="117">
        <f t="shared" si="56"/>
        <v>0.21342588279139107</v>
      </c>
      <c r="BN16" s="118">
        <f>BK16+BH16</f>
        <v>-243861</v>
      </c>
      <c r="BO16" s="117">
        <f t="shared" si="202"/>
        <v>-0.27288841342436293</v>
      </c>
      <c r="BP16" s="117">
        <f t="shared" si="58"/>
        <v>0.22902040631189546</v>
      </c>
      <c r="BQ16" s="118">
        <v>-121301</v>
      </c>
      <c r="BR16" s="117">
        <f t="shared" si="203"/>
        <v>-0.27013767331649718</v>
      </c>
      <c r="BS16" s="117">
        <f t="shared" si="60"/>
        <v>0.16422881274594481</v>
      </c>
      <c r="BT16" s="118">
        <f>BN16+BQ16</f>
        <v>-365162</v>
      </c>
      <c r="BU16" s="117">
        <f t="shared" si="204"/>
        <v>-0.27196826607401403</v>
      </c>
      <c r="BV16" s="117">
        <f t="shared" si="62"/>
        <v>0.20671229209970621</v>
      </c>
      <c r="BW16" s="118">
        <v>-149932</v>
      </c>
      <c r="BX16" s="117">
        <f t="shared" si="205"/>
        <v>-0.24428520687306723</v>
      </c>
      <c r="BY16" s="117">
        <f t="shared" si="64"/>
        <v>9.1859770751103298E-2</v>
      </c>
      <c r="BZ16" s="118">
        <f t="shared" ref="BZ16:BZ22" si="239">BT16+BW16</f>
        <v>-515094</v>
      </c>
      <c r="CA16" s="117">
        <f t="shared" si="206"/>
        <v>-0.26328368828402055</v>
      </c>
      <c r="CB16" s="117">
        <f t="shared" si="66"/>
        <v>0.17086243854093985</v>
      </c>
      <c r="CC16" s="118">
        <v>-120897</v>
      </c>
      <c r="CD16" s="117">
        <f t="shared" si="207"/>
        <v>-0.33337193815507554</v>
      </c>
      <c r="CE16" s="117">
        <f t="shared" si="68"/>
        <v>6.4009364218827081E-2</v>
      </c>
      <c r="CF16" s="118">
        <v>-136055</v>
      </c>
      <c r="CG16" s="117">
        <f t="shared" si="208"/>
        <v>-0.24526257724450726</v>
      </c>
      <c r="CH16" s="117">
        <f t="shared" si="70"/>
        <v>4.4672404923332021E-2</v>
      </c>
      <c r="CI16" s="118">
        <f>CF16+CC16</f>
        <v>-256952</v>
      </c>
      <c r="CJ16" s="117">
        <f t="shared" si="209"/>
        <v>-0.28009330920665371</v>
      </c>
      <c r="CK16" s="117">
        <f t="shared" si="72"/>
        <v>5.3682220609281517E-2</v>
      </c>
      <c r="CL16" s="118">
        <v>-137375</v>
      </c>
      <c r="CM16" s="117">
        <f t="shared" si="210"/>
        <v>-0.28224066731041852</v>
      </c>
      <c r="CN16" s="117">
        <f t="shared" si="74"/>
        <v>0.13251333459740655</v>
      </c>
      <c r="CO16" s="119">
        <f t="shared" ref="CO16:CO28" si="240">CI16+CL16</f>
        <v>-394327</v>
      </c>
      <c r="CP16" s="117">
        <f t="shared" si="211"/>
        <v>-0.28083748364623595</v>
      </c>
      <c r="CQ16" s="117">
        <f t="shared" si="76"/>
        <v>7.9868661032637567E-2</v>
      </c>
      <c r="CR16" s="118">
        <v>-160143</v>
      </c>
      <c r="CS16" s="117">
        <f t="shared" si="212"/>
        <v>-0.22496481039757929</v>
      </c>
      <c r="CT16" s="117">
        <f t="shared" si="78"/>
        <v>6.8104207240615722E-2</v>
      </c>
      <c r="CU16" s="120">
        <v>-554469</v>
      </c>
      <c r="CV16" s="117">
        <f t="shared" si="213"/>
        <v>-0.26204035221704675</v>
      </c>
      <c r="CW16" s="117">
        <f t="shared" si="80"/>
        <v>7.6442358093862461E-2</v>
      </c>
      <c r="CX16" s="118">
        <v>-137053</v>
      </c>
      <c r="CY16" s="117">
        <f t="shared" si="214"/>
        <v>-0.3113100402956529</v>
      </c>
      <c r="CZ16" s="117">
        <f t="shared" si="82"/>
        <v>0.13363441607318616</v>
      </c>
      <c r="DA16" s="118">
        <v>-148731</v>
      </c>
      <c r="DB16" s="117">
        <f t="shared" si="215"/>
        <v>-0.23608507450130081</v>
      </c>
      <c r="DC16" s="117">
        <f t="shared" si="84"/>
        <v>9.3168204035132929E-2</v>
      </c>
      <c r="DD16" s="30">
        <f t="shared" ref="DD16:DD28" si="241">CX16+DA16</f>
        <v>-285784</v>
      </c>
      <c r="DE16" s="117">
        <f t="shared" si="216"/>
        <v>-0.26702920386644052</v>
      </c>
      <c r="DF16" s="117">
        <f t="shared" si="86"/>
        <v>0.11220772751330998</v>
      </c>
      <c r="DG16" s="118">
        <v>-159934</v>
      </c>
      <c r="DH16" s="117">
        <f t="shared" si="217"/>
        <v>-0.28120758167176568</v>
      </c>
      <c r="DI16" s="117">
        <f t="shared" si="88"/>
        <v>0.16421474067333941</v>
      </c>
      <c r="DJ16" s="30">
        <f t="shared" ref="DJ16:DJ27" si="242">DD16+DG16</f>
        <v>-445718</v>
      </c>
      <c r="DK16" s="117">
        <f t="shared" si="218"/>
        <v>-0.27194923656553638</v>
      </c>
      <c r="DL16" s="117">
        <f t="shared" si="90"/>
        <v>0.13032584631536781</v>
      </c>
      <c r="DM16" s="118">
        <v>-195985</v>
      </c>
      <c r="DN16" s="117">
        <f t="shared" si="219"/>
        <v>-0.23792990000109263</v>
      </c>
      <c r="DO16" s="117">
        <f t="shared" si="92"/>
        <v>0.22381246760707607</v>
      </c>
      <c r="DP16" s="30">
        <v>-641702</v>
      </c>
      <c r="DQ16" s="117">
        <f t="shared" si="220"/>
        <v>-0.26057028046240627</v>
      </c>
      <c r="DR16" s="117">
        <f t="shared" si="94"/>
        <v>0.15732710034285047</v>
      </c>
      <c r="DS16" s="30">
        <v>-167000</v>
      </c>
      <c r="DT16" s="117">
        <f t="shared" si="221"/>
        <v>-0.32257628349626333</v>
      </c>
      <c r="DU16" s="117">
        <f t="shared" si="134"/>
        <v>0.21850670908334724</v>
      </c>
      <c r="DV16" s="30">
        <v>-185211</v>
      </c>
      <c r="DW16" s="117">
        <f t="shared" si="222"/>
        <v>-0.24706230749426736</v>
      </c>
      <c r="DX16" s="117">
        <f t="shared" si="135"/>
        <v>0.2452750267261028</v>
      </c>
      <c r="DY16" s="30">
        <f t="shared" ref="DY16:DY28" si="243">(DS16+DV16)</f>
        <v>-352211</v>
      </c>
      <c r="DZ16" s="117">
        <f t="shared" si="223"/>
        <v>-0.27790919707107686</v>
      </c>
      <c r="EA16" s="117">
        <f t="shared" si="136"/>
        <v>0.23243778518041602</v>
      </c>
      <c r="EB16" s="30">
        <v>-189434</v>
      </c>
      <c r="EC16" s="117">
        <f>(EB16/$EB$8)</f>
        <v>-0.28829846166957857</v>
      </c>
      <c r="ED16" s="117">
        <f t="shared" si="137"/>
        <v>0.18445108607300509</v>
      </c>
      <c r="EE16" s="30">
        <f t="shared" ref="EE16:EE28" si="244">(DY16+EB16)</f>
        <v>-541645</v>
      </c>
      <c r="EF16" s="117">
        <f>(EE16/$EE$8)</f>
        <v>-0.28145648907004439</v>
      </c>
      <c r="EG16" s="117">
        <f t="shared" si="138"/>
        <v>0.21521903984133472</v>
      </c>
      <c r="EH16" s="30">
        <v>-233896</v>
      </c>
      <c r="EI16" s="117">
        <f t="shared" si="174"/>
        <v>-0.24058919130202225</v>
      </c>
      <c r="EJ16" s="117">
        <f t="shared" si="139"/>
        <v>0.19343827333724528</v>
      </c>
      <c r="EK16" s="30">
        <v>-775541</v>
      </c>
      <c r="EL16" s="117">
        <f t="shared" si="140"/>
        <v>-0.26774026390095756</v>
      </c>
      <c r="EM16" s="117">
        <f>(EK16/DP16)-1</f>
        <v>0.20856877491421244</v>
      </c>
      <c r="EN16" s="30">
        <v>-208242</v>
      </c>
      <c r="EO16" s="117">
        <f t="shared" si="141"/>
        <v>-0.33630868266906117</v>
      </c>
      <c r="EP16" s="117">
        <f t="shared" si="142"/>
        <v>0.24695808383233531</v>
      </c>
      <c r="EQ16" s="30">
        <v>-226085</v>
      </c>
      <c r="ER16" s="117">
        <f t="shared" si="158"/>
        <v>-0.26437464407620015</v>
      </c>
      <c r="ES16" s="117">
        <f t="shared" si="228"/>
        <v>0.22068883597626487</v>
      </c>
      <c r="ET16" s="30">
        <f t="shared" ref="ET16:ET28" si="245">(EN16+EQ16)</f>
        <v>-434327</v>
      </c>
      <c r="EU16" s="117">
        <f t="shared" si="159"/>
        <v>-0.29458520532187349</v>
      </c>
      <c r="EV16" s="117">
        <f t="shared" si="229"/>
        <v>0.23314433677539892</v>
      </c>
      <c r="EW16" s="118">
        <v>-217724</v>
      </c>
      <c r="EX16" s="117">
        <f t="shared" si="160"/>
        <v>-0.27105046933744992</v>
      </c>
      <c r="EY16" s="117">
        <f t="shared" si="96"/>
        <v>0.14933961168533627</v>
      </c>
      <c r="EZ16" s="30">
        <f t="shared" ref="EZ16:EZ21" si="246">(ET16+EW16)</f>
        <v>-652051</v>
      </c>
      <c r="FA16" s="117">
        <f t="shared" si="161"/>
        <v>-0.28628499198069574</v>
      </c>
      <c r="FB16" s="117">
        <f t="shared" si="97"/>
        <v>0.20383461492305854</v>
      </c>
      <c r="FC16" s="118">
        <v>-277504</v>
      </c>
      <c r="FD16" s="117">
        <f t="shared" si="144"/>
        <v>-0.23431267583751852</v>
      </c>
      <c r="FE16" s="117">
        <f t="shared" si="98"/>
        <v>0.18644183739781783</v>
      </c>
      <c r="FF16" s="30">
        <v>-929556</v>
      </c>
      <c r="FG16" s="117">
        <f t="shared" si="145"/>
        <v>-0.26850570197229318</v>
      </c>
      <c r="FH16" s="117">
        <f t="shared" si="99"/>
        <v>0.19859040334424605</v>
      </c>
      <c r="FI16" s="30">
        <v>-240057</v>
      </c>
      <c r="FJ16" s="117">
        <f t="shared" si="175"/>
        <v>-0.33032442540637458</v>
      </c>
      <c r="FK16" s="117">
        <f t="shared" ref="FK16:FK25" si="247">(FI16/EN16)-1</f>
        <v>0.15277897830408849</v>
      </c>
      <c r="FL16" s="30">
        <v>-249580</v>
      </c>
      <c r="FM16" s="117">
        <f t="shared" si="147"/>
        <v>-0.26349156411033325</v>
      </c>
      <c r="FN16" s="117">
        <f t="shared" ref="FN16:FN25" si="248">(FL16/EQ16)-1</f>
        <v>0.10392109162483143</v>
      </c>
      <c r="FO16" s="30">
        <f t="shared" si="162"/>
        <v>-489637</v>
      </c>
      <c r="FP16" s="117">
        <f t="shared" si="176"/>
        <v>-0.29250675355181266</v>
      </c>
      <c r="FQ16" s="117">
        <f t="shared" si="102"/>
        <v>0.12734644634112091</v>
      </c>
      <c r="FR16" s="30">
        <v>-249297</v>
      </c>
      <c r="FS16" s="121">
        <f>(FR16/$FR$8)</f>
        <v>-0.27488372708447734</v>
      </c>
      <c r="FT16" s="117">
        <f>(FR16/EW16)-1</f>
        <v>0.14501387077217021</v>
      </c>
      <c r="FU16" s="30">
        <v>-738934</v>
      </c>
      <c r="FV16" s="121">
        <f>(FU16/$FU$8)</f>
        <v>-0.28631397693474869</v>
      </c>
      <c r="FW16" s="117">
        <f>(FU16/EZ16)-1</f>
        <v>0.13324571237525906</v>
      </c>
      <c r="FX16" s="30">
        <v>-291122</v>
      </c>
      <c r="FY16" s="121">
        <f t="shared" si="177"/>
        <v>-0.2184036358343949</v>
      </c>
      <c r="FZ16" s="117">
        <f t="shared" si="104"/>
        <v>4.9073166512915156E-2</v>
      </c>
      <c r="GA16" s="30">
        <v>-1030055</v>
      </c>
      <c r="GB16" s="121">
        <f t="shared" ref="GB16:GB28" si="249">(GA16/$GA$8)</f>
        <v>-0.26318479006001572</v>
      </c>
      <c r="GC16" s="117">
        <f t="shared" ref="GC16:GC25" si="250">(GA16/FF16)-1</f>
        <v>0.10811505708101499</v>
      </c>
      <c r="GD16" s="30">
        <v>-256198</v>
      </c>
      <c r="GE16" s="117">
        <f t="shared" si="4"/>
        <v>-0.31454016864002671</v>
      </c>
      <c r="GF16" s="117">
        <f t="shared" si="107"/>
        <v>6.7238197594737814E-2</v>
      </c>
      <c r="GG16" s="30">
        <v>-286169</v>
      </c>
      <c r="GH16" s="117">
        <f t="shared" si="150"/>
        <v>-0.25753196100064973</v>
      </c>
      <c r="GI16" s="117">
        <f t="shared" si="108"/>
        <v>0.14660229185030849</v>
      </c>
      <c r="GJ16" s="30">
        <f t="shared" si="178"/>
        <v>-542367</v>
      </c>
      <c r="GK16" s="121">
        <f t="shared" si="110"/>
        <v>-0.28164462635676951</v>
      </c>
      <c r="GL16" s="117">
        <f t="shared" si="151"/>
        <v>0.10769202490824825</v>
      </c>
      <c r="GM16" s="30">
        <v>-287355</v>
      </c>
      <c r="GN16" s="121">
        <f t="shared" si="111"/>
        <v>-0.27443173515959929</v>
      </c>
      <c r="GO16" s="117">
        <f t="shared" si="112"/>
        <v>0.15266128352928443</v>
      </c>
      <c r="GP16" s="30">
        <f>GJ16+GM16</f>
        <v>-829722</v>
      </c>
      <c r="GQ16" s="121">
        <f t="shared" si="114"/>
        <v>-0.27910407847134272</v>
      </c>
      <c r="GR16" s="117">
        <f t="shared" si="115"/>
        <v>0.12286347630505556</v>
      </c>
      <c r="GS16" s="30">
        <v>-342031</v>
      </c>
      <c r="GT16" s="121">
        <f t="shared" ref="GT16:GT36" si="251">(GS16/$GS$8)</f>
        <v>-0.20483265431274392</v>
      </c>
      <c r="GU16" s="117">
        <f t="shared" si="152"/>
        <v>0.17487170327216761</v>
      </c>
      <c r="GV16" s="30">
        <f t="shared" si="164"/>
        <v>-1171753</v>
      </c>
      <c r="GW16" s="121">
        <f t="shared" si="117"/>
        <v>-0.25239089547005006</v>
      </c>
      <c r="GX16" s="117">
        <f t="shared" si="153"/>
        <v>0.13756352816111761</v>
      </c>
      <c r="GY16" s="30">
        <v>-307292</v>
      </c>
      <c r="GZ16" s="121">
        <f t="shared" si="118"/>
        <v>-0.30398013641377197</v>
      </c>
      <c r="HA16" s="117">
        <f t="shared" si="154"/>
        <v>0.19943168955261159</v>
      </c>
      <c r="HB16" s="30">
        <v>-343999</v>
      </c>
      <c r="HC16" s="121">
        <f t="shared" si="119"/>
        <v>-0.25401890083339118</v>
      </c>
      <c r="HD16" s="117">
        <f t="shared" si="173"/>
        <v>0.20208338429389627</v>
      </c>
      <c r="HE16" s="30">
        <f t="shared" si="120"/>
        <v>-651291</v>
      </c>
      <c r="HF16" s="121">
        <f t="shared" si="165"/>
        <v>-0.27537322614783766</v>
      </c>
      <c r="HG16" s="117">
        <f t="shared" si="170"/>
        <v>0.20083080275901732</v>
      </c>
      <c r="HH16" s="30">
        <v>-339070</v>
      </c>
      <c r="HI16" s="121">
        <f t="shared" si="171"/>
        <v>-0.27161126753793963</v>
      </c>
      <c r="HJ16" s="117">
        <f t="shared" si="166"/>
        <v>0.17996902785752811</v>
      </c>
      <c r="HK16" s="30">
        <f t="shared" ref="HK16:HK24" si="252">HE16+HH16</f>
        <v>-990361</v>
      </c>
      <c r="HL16" s="121">
        <f t="shared" si="224"/>
        <v>-0.27407356774040359</v>
      </c>
      <c r="HM16" s="117">
        <f t="shared" si="155"/>
        <v>0.19360581013881761</v>
      </c>
      <c r="HN16" s="30">
        <v>-399367</v>
      </c>
      <c r="HO16" s="121">
        <f t="shared" si="122"/>
        <v>-0.21735843593491988</v>
      </c>
      <c r="HP16" s="117">
        <f t="shared" si="123"/>
        <v>0.16763392791881437</v>
      </c>
      <c r="HQ16" s="30">
        <f t="shared" ref="HQ16:HQ24" si="253">HK16+HN16</f>
        <v>-1389728</v>
      </c>
      <c r="HR16" s="121">
        <f t="shared" si="124"/>
        <v>-0.2549561059445386</v>
      </c>
      <c r="HS16" s="117">
        <f t="shared" si="125"/>
        <v>0.18602469974474145</v>
      </c>
      <c r="HT16" s="30">
        <v>-353110</v>
      </c>
      <c r="HU16" s="121">
        <f t="shared" si="167"/>
        <v>-0.32812401268227048</v>
      </c>
      <c r="HV16" s="117">
        <f t="shared" si="126"/>
        <v>0.14910248232951062</v>
      </c>
      <c r="HW16" s="30">
        <v>-394357</v>
      </c>
      <c r="HX16" s="121">
        <f t="shared" si="127"/>
        <v>-0.26924282219638435</v>
      </c>
      <c r="HY16" s="117">
        <f t="shared" si="230"/>
        <v>0.14638996043593155</v>
      </c>
      <c r="HZ16" s="30">
        <f t="shared" si="128"/>
        <v>-747467</v>
      </c>
      <c r="IA16" s="121">
        <f t="shared" si="129"/>
        <v>-0.29418140557619399</v>
      </c>
      <c r="IB16" s="117">
        <f t="shared" si="225"/>
        <v>0.14766978201756209</v>
      </c>
      <c r="IC16" s="30">
        <v>-375259</v>
      </c>
      <c r="ID16" s="121">
        <f t="shared" si="130"/>
        <v>-0.29772583381068818</v>
      </c>
      <c r="IE16" s="117">
        <f t="shared" si="231"/>
        <v>0.10673017371044335</v>
      </c>
      <c r="IF16" s="30">
        <f t="shared" si="131"/>
        <v>-1122726</v>
      </c>
      <c r="IG16" s="121">
        <f t="shared" si="132"/>
        <v>-0.29535666510139413</v>
      </c>
      <c r="IH16" s="117">
        <f t="shared" si="226"/>
        <v>0.13365328400451948</v>
      </c>
      <c r="II16" s="30">
        <v>-424735</v>
      </c>
      <c r="IJ16" s="121">
        <f t="shared" si="13"/>
        <v>-0.22115809183422686</v>
      </c>
      <c r="IK16" s="117">
        <f t="shared" si="14"/>
        <v>6.35205212248382E-2</v>
      </c>
      <c r="IL16" s="30">
        <v>-1547462</v>
      </c>
      <c r="IM16" s="121">
        <f t="shared" si="15"/>
        <v>-0.27045224045690858</v>
      </c>
      <c r="IN16" s="117">
        <f t="shared" si="16"/>
        <v>0.11349990789564579</v>
      </c>
      <c r="IO16" s="30">
        <v>-402368</v>
      </c>
      <c r="IP16" s="121">
        <f t="shared" si="17"/>
        <v>-0.32588743354574934</v>
      </c>
      <c r="IQ16" s="117">
        <f t="shared" si="18"/>
        <v>0.13949760697799563</v>
      </c>
    </row>
    <row r="17" spans="2:251" ht="16.5" customHeight="1">
      <c r="B17" s="125" t="s">
        <v>124</v>
      </c>
      <c r="C17" s="114" t="s">
        <v>238</v>
      </c>
      <c r="D17" s="119">
        <v>-17328</v>
      </c>
      <c r="E17" s="116">
        <f t="shared" si="179"/>
        <v>-8.7509847888006781E-2</v>
      </c>
      <c r="F17" s="119">
        <v>-22856</v>
      </c>
      <c r="G17" s="116">
        <f t="shared" si="180"/>
        <v>-8.1877713614283462E-2</v>
      </c>
      <c r="H17" s="115">
        <f t="shared" si="232"/>
        <v>-40184</v>
      </c>
      <c r="I17" s="116">
        <f t="shared" si="181"/>
        <v>-8.4214938385447233E-2</v>
      </c>
      <c r="J17" s="119">
        <v>-22355</v>
      </c>
      <c r="K17" s="116">
        <f t="shared" si="182"/>
        <v>-8.7524910634932437E-2</v>
      </c>
      <c r="L17" s="115">
        <f t="shared" si="233"/>
        <v>-62539</v>
      </c>
      <c r="M17" s="116">
        <f t="shared" si="183"/>
        <v>-8.5368966642232244E-2</v>
      </c>
      <c r="N17" s="119">
        <v>-27692</v>
      </c>
      <c r="O17" s="116">
        <f t="shared" si="184"/>
        <v>-6.8568145971014779E-2</v>
      </c>
      <c r="P17" s="115">
        <f>L17+N17</f>
        <v>-90231</v>
      </c>
      <c r="Q17" s="116">
        <f t="shared" si="185"/>
        <v>-7.939836365332259E-2</v>
      </c>
      <c r="R17" s="119">
        <v>-23220</v>
      </c>
      <c r="S17" s="116">
        <f t="shared" si="186"/>
        <v>-9.2511803023964626E-2</v>
      </c>
      <c r="T17" s="24">
        <f t="shared" si="133"/>
        <v>0.34002770083102485</v>
      </c>
      <c r="U17" s="119">
        <v>-32309</v>
      </c>
      <c r="V17" s="117">
        <f t="shared" si="187"/>
        <v>-9.0322021531468316E-2</v>
      </c>
      <c r="W17" s="24">
        <f t="shared" si="28"/>
        <v>0.41358942947147348</v>
      </c>
      <c r="X17" s="115">
        <f t="shared" si="234"/>
        <v>-55529</v>
      </c>
      <c r="Y17" s="117">
        <f t="shared" si="188"/>
        <v>-9.1224963200504675E-2</v>
      </c>
      <c r="Z17" s="24">
        <f t="shared" si="30"/>
        <v>0.38186840533545685</v>
      </c>
      <c r="AA17" s="119">
        <v>-31618</v>
      </c>
      <c r="AB17" s="117">
        <f t="shared" si="189"/>
        <v>-9.8645027033941401E-2</v>
      </c>
      <c r="AC17" s="24">
        <f t="shared" si="32"/>
        <v>0.41435920375754876</v>
      </c>
      <c r="AD17" s="115">
        <f t="shared" si="235"/>
        <v>-87147</v>
      </c>
      <c r="AE17" s="117">
        <f t="shared" si="190"/>
        <v>-9.3784403595676843E-2</v>
      </c>
      <c r="AF17" s="24">
        <f t="shared" si="34"/>
        <v>0.39348246694062894</v>
      </c>
      <c r="AG17" s="119">
        <v>-41292</v>
      </c>
      <c r="AH17" s="117">
        <f t="shared" si="191"/>
        <v>-8.1463228896837311E-2</v>
      </c>
      <c r="AI17" s="24">
        <f t="shared" si="36"/>
        <v>0.49111656796186631</v>
      </c>
      <c r="AJ17" s="115">
        <f t="shared" si="236"/>
        <v>-128439</v>
      </c>
      <c r="AK17" s="117">
        <f t="shared" si="192"/>
        <v>-8.9435661041497666E-2</v>
      </c>
      <c r="AL17" s="24">
        <f t="shared" si="38"/>
        <v>0.42344648734913726</v>
      </c>
      <c r="AM17" s="118">
        <v>-32044</v>
      </c>
      <c r="AN17" s="117">
        <f t="shared" si="193"/>
        <v>-0.10327013500143413</v>
      </c>
      <c r="AO17" s="117">
        <f t="shared" si="40"/>
        <v>0.38001722652885439</v>
      </c>
      <c r="AP17" s="118">
        <v>-34024</v>
      </c>
      <c r="AQ17" s="117">
        <f t="shared" si="194"/>
        <v>-7.6569409593680735E-2</v>
      </c>
      <c r="AR17" s="117">
        <f t="shared" si="42"/>
        <v>5.3081184809186333E-2</v>
      </c>
      <c r="AS17" s="118">
        <f t="shared" si="237"/>
        <v>-66068</v>
      </c>
      <c r="AT17" s="117">
        <f t="shared" si="195"/>
        <v>-8.7548101896513339E-2</v>
      </c>
      <c r="AU17" s="117">
        <f t="shared" si="44"/>
        <v>0.18979272092060007</v>
      </c>
      <c r="AV17" s="118">
        <v>-36511</v>
      </c>
      <c r="AW17" s="117">
        <f t="shared" si="196"/>
        <v>-9.2349212612366519E-2</v>
      </c>
      <c r="AX17" s="117">
        <f t="shared" si="46"/>
        <v>0.15475362135492432</v>
      </c>
      <c r="AY17" s="118">
        <f t="shared" si="238"/>
        <v>-102579</v>
      </c>
      <c r="AZ17" s="117">
        <f t="shared" si="197"/>
        <v>-8.9198665050443215E-2</v>
      </c>
      <c r="BA17" s="117">
        <f t="shared" si="48"/>
        <v>0.17708010602774626</v>
      </c>
      <c r="BB17" s="118">
        <v>-48809</v>
      </c>
      <c r="BC17" s="117">
        <f t="shared" si="198"/>
        <v>-8.1115531757190204E-2</v>
      </c>
      <c r="BD17" s="117">
        <f t="shared" si="50"/>
        <v>0.18204494817398054</v>
      </c>
      <c r="BE17" s="118">
        <f>BB17+AY17</f>
        <v>-151388</v>
      </c>
      <c r="BF17" s="117">
        <f t="shared" si="199"/>
        <v>-8.6422092927669142E-2</v>
      </c>
      <c r="BG17" s="117">
        <f t="shared" si="52"/>
        <v>0.17867625876875404</v>
      </c>
      <c r="BH17" s="118">
        <v>-36682</v>
      </c>
      <c r="BI17" s="117">
        <f t="shared" si="200"/>
        <v>-9.5679777141918138E-2</v>
      </c>
      <c r="BJ17" s="117">
        <f t="shared" si="54"/>
        <v>0.14473848458369742</v>
      </c>
      <c r="BK17" s="118">
        <v>-43903</v>
      </c>
      <c r="BL17" s="117">
        <f t="shared" si="201"/>
        <v>-8.6042810722671031E-2</v>
      </c>
      <c r="BM17" s="117">
        <f t="shared" si="56"/>
        <v>0.29035386785798267</v>
      </c>
      <c r="BN17" s="118">
        <f>BK17+BH17</f>
        <v>-80585</v>
      </c>
      <c r="BO17" s="117">
        <f t="shared" si="202"/>
        <v>-9.0177243576473012E-2</v>
      </c>
      <c r="BP17" s="117">
        <f t="shared" si="58"/>
        <v>0.21972815886662223</v>
      </c>
      <c r="BQ17" s="118">
        <v>-46977</v>
      </c>
      <c r="BR17" s="117">
        <f t="shared" si="203"/>
        <v>-0.10461791312016462</v>
      </c>
      <c r="BS17" s="117">
        <f t="shared" si="60"/>
        <v>0.28665333735038745</v>
      </c>
      <c r="BT17" s="118">
        <f>BN17+BQ17</f>
        <v>-127562</v>
      </c>
      <c r="BU17" s="117">
        <f t="shared" si="204"/>
        <v>-9.5006643508725938E-2</v>
      </c>
      <c r="BV17" s="117">
        <f t="shared" si="62"/>
        <v>0.24354887452597507</v>
      </c>
      <c r="BW17" s="118">
        <v>-51406</v>
      </c>
      <c r="BX17" s="117">
        <f t="shared" si="205"/>
        <v>-8.3756138412859796E-2</v>
      </c>
      <c r="BY17" s="117">
        <f t="shared" si="64"/>
        <v>5.3207400274539518E-2</v>
      </c>
      <c r="BZ17" s="118">
        <f t="shared" si="239"/>
        <v>-178968</v>
      </c>
      <c r="CA17" s="117">
        <f t="shared" si="206"/>
        <v>-9.1477196637535257E-2</v>
      </c>
      <c r="CB17" s="117">
        <f t="shared" si="66"/>
        <v>0.18218088619969874</v>
      </c>
      <c r="CC17" s="118">
        <v>-38003</v>
      </c>
      <c r="CD17" s="117">
        <f t="shared" si="207"/>
        <v>-0.10479278861929855</v>
      </c>
      <c r="CE17" s="117">
        <f t="shared" si="68"/>
        <v>3.6012213074532395E-2</v>
      </c>
      <c r="CF17" s="118">
        <v>-46198</v>
      </c>
      <c r="CG17" s="117">
        <f t="shared" si="208"/>
        <v>-8.3279854055652094E-2</v>
      </c>
      <c r="CH17" s="117">
        <f t="shared" si="70"/>
        <v>5.2274332050201489E-2</v>
      </c>
      <c r="CI17" s="118">
        <f>CF17+CC17+1</f>
        <v>-84200</v>
      </c>
      <c r="CJ17" s="117">
        <f t="shared" si="209"/>
        <v>-9.1783121498179604E-2</v>
      </c>
      <c r="CK17" s="117">
        <f t="shared" si="72"/>
        <v>4.4859465161010137E-2</v>
      </c>
      <c r="CL17" s="118">
        <v>-43957</v>
      </c>
      <c r="CM17" s="117">
        <f t="shared" si="210"/>
        <v>-9.0310849957882189E-2</v>
      </c>
      <c r="CN17" s="117">
        <f t="shared" si="74"/>
        <v>-6.4286778636354014E-2</v>
      </c>
      <c r="CO17" s="119">
        <f t="shared" si="240"/>
        <v>-128157</v>
      </c>
      <c r="CP17" s="117">
        <f t="shared" si="211"/>
        <v>-9.1272698525971238E-2</v>
      </c>
      <c r="CQ17" s="117">
        <f t="shared" si="76"/>
        <v>4.6643984885781364E-3</v>
      </c>
      <c r="CR17" s="118">
        <v>-52188</v>
      </c>
      <c r="CS17" s="117">
        <f t="shared" si="212"/>
        <v>-7.3312374097081162E-2</v>
      </c>
      <c r="CT17" s="117">
        <f t="shared" si="78"/>
        <v>1.521223203517108E-2</v>
      </c>
      <c r="CU17" s="120">
        <v>-180346</v>
      </c>
      <c r="CV17" s="117">
        <f t="shared" si="213"/>
        <v>-8.5230967576069197E-2</v>
      </c>
      <c r="CW17" s="117">
        <f t="shared" si="80"/>
        <v>7.6997005051182565E-3</v>
      </c>
      <c r="CX17" s="118">
        <v>-40966</v>
      </c>
      <c r="CY17" s="117">
        <f t="shared" si="214"/>
        <v>-9.3052520636189767E-2</v>
      </c>
      <c r="CZ17" s="117">
        <f t="shared" si="82"/>
        <v>7.796752887929892E-2</v>
      </c>
      <c r="DA17" s="118">
        <v>-50098</v>
      </c>
      <c r="DB17" s="117">
        <f t="shared" si="215"/>
        <v>-7.9522023400408579E-2</v>
      </c>
      <c r="DC17" s="117">
        <f t="shared" si="84"/>
        <v>8.4419238928092222E-2</v>
      </c>
      <c r="DD17" s="30">
        <f t="shared" si="241"/>
        <v>-91064</v>
      </c>
      <c r="DE17" s="117">
        <f t="shared" si="216"/>
        <v>-8.5087854536620461E-2</v>
      </c>
      <c r="DF17" s="117">
        <f t="shared" si="86"/>
        <v>8.1520190023752992E-2</v>
      </c>
      <c r="DG17" s="118">
        <v>-56810</v>
      </c>
      <c r="DH17" s="117">
        <f t="shared" si="217"/>
        <v>-9.9887470548932725E-2</v>
      </c>
      <c r="DI17" s="117">
        <f t="shared" si="88"/>
        <v>0.29239939031326068</v>
      </c>
      <c r="DJ17" s="30">
        <f t="shared" si="242"/>
        <v>-147874</v>
      </c>
      <c r="DK17" s="117">
        <f t="shared" si="218"/>
        <v>-9.0223462835003584E-2</v>
      </c>
      <c r="DL17" s="117">
        <f t="shared" si="90"/>
        <v>0.15385035542342584</v>
      </c>
      <c r="DM17" s="118">
        <v>-63890</v>
      </c>
      <c r="DN17" s="117">
        <f t="shared" si="219"/>
        <v>-7.7563799837078382E-2</v>
      </c>
      <c r="DO17" s="117">
        <f t="shared" si="92"/>
        <v>0.22422779182953945</v>
      </c>
      <c r="DP17" s="30">
        <f>DJ17+DM17</f>
        <v>-211764</v>
      </c>
      <c r="DQ17" s="117">
        <f t="shared" si="220"/>
        <v>-8.5989142735788573E-2</v>
      </c>
      <c r="DR17" s="117">
        <f t="shared" si="94"/>
        <v>0.17420957492819356</v>
      </c>
      <c r="DS17" s="30">
        <v>-51523</v>
      </c>
      <c r="DT17" s="117">
        <f t="shared" si="221"/>
        <v>-9.9521544039389079E-2</v>
      </c>
      <c r="DU17" s="117">
        <f t="shared" si="134"/>
        <v>0.25770150856808094</v>
      </c>
      <c r="DV17" s="30">
        <v>-60560</v>
      </c>
      <c r="DW17" s="117">
        <f t="shared" si="222"/>
        <v>-8.0784042750445872E-2</v>
      </c>
      <c r="DX17" s="117">
        <f t="shared" si="135"/>
        <v>0.20883069184398573</v>
      </c>
      <c r="DY17" s="30">
        <f t="shared" si="243"/>
        <v>-112083</v>
      </c>
      <c r="DZ17" s="117">
        <f t="shared" si="223"/>
        <v>-8.8438170685519499E-2</v>
      </c>
      <c r="EA17" s="117">
        <f t="shared" si="136"/>
        <v>0.23081569006413072</v>
      </c>
      <c r="EB17" s="30">
        <v>-63936</v>
      </c>
      <c r="EC17" s="117">
        <f t="shared" ref="EC17:EC28" si="254">(EB17/$EB$8)</f>
        <v>-9.7303812648765128E-2</v>
      </c>
      <c r="ED17" s="117">
        <f t="shared" si="137"/>
        <v>0.12543566273543383</v>
      </c>
      <c r="EE17" s="30">
        <f t="shared" si="244"/>
        <v>-176019</v>
      </c>
      <c r="EF17" s="117">
        <f t="shared" ref="EF17:EF28" si="255">(EE17/$EE$8)</f>
        <v>-9.1465239685809246E-2</v>
      </c>
      <c r="EG17" s="117">
        <f t="shared" si="138"/>
        <v>0.19033095743673667</v>
      </c>
      <c r="EH17" s="30">
        <v>-74662</v>
      </c>
      <c r="EI17" s="117">
        <f>(EH17/$EH$8)</f>
        <v>-7.6798535250673747E-2</v>
      </c>
      <c r="EJ17" s="117">
        <f t="shared" si="139"/>
        <v>0.16860228517764919</v>
      </c>
      <c r="EK17" s="30">
        <v>-250682</v>
      </c>
      <c r="EL17" s="117">
        <f t="shared" si="140"/>
        <v>-8.6543025881571506E-2</v>
      </c>
      <c r="EM17" s="117">
        <f t="shared" si="157"/>
        <v>0.18378005704463463</v>
      </c>
      <c r="EN17" s="30">
        <v>-64196</v>
      </c>
      <c r="EO17" s="117">
        <f t="shared" si="141"/>
        <v>-0.10367587802951878</v>
      </c>
      <c r="EP17" s="117">
        <f t="shared" si="142"/>
        <v>0.24596782019680541</v>
      </c>
      <c r="EQ17" s="30">
        <v>-68973</v>
      </c>
      <c r="ER17" s="117">
        <f t="shared" si="158"/>
        <v>-8.0654233256818239E-2</v>
      </c>
      <c r="ES17" s="117">
        <f t="shared" si="228"/>
        <v>0.13892007926023786</v>
      </c>
      <c r="ET17" s="30">
        <f t="shared" si="245"/>
        <v>-133169</v>
      </c>
      <c r="EU17" s="117">
        <f t="shared" si="159"/>
        <v>-9.0322768806702258E-2</v>
      </c>
      <c r="EV17" s="117">
        <f t="shared" si="229"/>
        <v>0.18812844053067823</v>
      </c>
      <c r="EW17" s="118">
        <v>-74110</v>
      </c>
      <c r="EX17" s="117">
        <f t="shared" si="160"/>
        <v>-9.2261534247939647E-2</v>
      </c>
      <c r="EY17" s="117">
        <f t="shared" si="96"/>
        <v>0.15912787787787797</v>
      </c>
      <c r="EZ17" s="30">
        <f t="shared" si="246"/>
        <v>-207279</v>
      </c>
      <c r="FA17" s="117">
        <f t="shared" si="161"/>
        <v>-9.1006480862335343E-2</v>
      </c>
      <c r="FB17" s="117">
        <f t="shared" si="97"/>
        <v>0.17759446423397485</v>
      </c>
      <c r="FC17" s="118">
        <v>-86652</v>
      </c>
      <c r="FD17" s="117">
        <f t="shared" si="144"/>
        <v>-7.3165294866642125E-2</v>
      </c>
      <c r="FE17" s="117">
        <f t="shared" si="98"/>
        <v>0.16059039404248487</v>
      </c>
      <c r="FF17" s="30">
        <v>-293932</v>
      </c>
      <c r="FG17" s="117">
        <f t="shared" si="145"/>
        <v>-8.4903349547655091E-2</v>
      </c>
      <c r="FH17" s="117">
        <f t="shared" si="99"/>
        <v>0.17252933996058761</v>
      </c>
      <c r="FI17" s="30">
        <v>-78755</v>
      </c>
      <c r="FJ17" s="117">
        <f>(FI17/$FI$8)</f>
        <v>-0.10836884624434626</v>
      </c>
      <c r="FK17" s="117">
        <f t="shared" si="247"/>
        <v>0.22678983114212725</v>
      </c>
      <c r="FL17" s="30">
        <v>-79154</v>
      </c>
      <c r="FM17" s="117">
        <f t="shared" si="147"/>
        <v>-8.3566036002842056E-2</v>
      </c>
      <c r="FN17" s="117">
        <f t="shared" si="248"/>
        <v>0.14760848447943409</v>
      </c>
      <c r="FO17" s="30">
        <f t="shared" si="162"/>
        <v>-157909</v>
      </c>
      <c r="FP17" s="117">
        <f t="shared" si="176"/>
        <v>-9.4334065739748396E-2</v>
      </c>
      <c r="FQ17" s="117">
        <f t="shared" si="102"/>
        <v>0.18577897258370935</v>
      </c>
      <c r="FR17" s="30">
        <v>-86293</v>
      </c>
      <c r="FS17" s="121">
        <f>(FR17/$FR$8)</f>
        <v>-9.5149726877181845E-2</v>
      </c>
      <c r="FT17" s="117">
        <f>(FR17/EW17)-1</f>
        <v>0.164390770476319</v>
      </c>
      <c r="FU17" s="30">
        <v>-244202</v>
      </c>
      <c r="FV17" s="121">
        <f>(FU17/$FU$8)</f>
        <v>-9.4620691151604194E-2</v>
      </c>
      <c r="FW17" s="117">
        <f>(FU17/EZ17)-1</f>
        <v>0.17813188986824513</v>
      </c>
      <c r="FX17" s="30">
        <v>-86053</v>
      </c>
      <c r="FY17" s="121">
        <f t="shared" si="177"/>
        <v>-6.4558116784225114E-2</v>
      </c>
      <c r="FZ17" s="117">
        <f t="shared" si="104"/>
        <v>-6.9127083044823179E-3</v>
      </c>
      <c r="GA17" s="30">
        <v>-330255</v>
      </c>
      <c r="GB17" s="121">
        <f t="shared" si="249"/>
        <v>-8.438199206961812E-2</v>
      </c>
      <c r="GC17" s="117">
        <f t="shared" si="250"/>
        <v>0.12357620129825952</v>
      </c>
      <c r="GD17" s="30">
        <v>-81634</v>
      </c>
      <c r="GE17" s="117">
        <f t="shared" ref="GE17:GE28" si="256">(GD17/$GD$8)</f>
        <v>-0.10022393666913848</v>
      </c>
      <c r="GF17" s="117">
        <f t="shared" si="107"/>
        <v>3.6556409116881516E-2</v>
      </c>
      <c r="GG17" s="30">
        <v>-92299</v>
      </c>
      <c r="GH17" s="117">
        <f t="shared" si="150"/>
        <v>-8.3062604504327758E-2</v>
      </c>
      <c r="GI17" s="117">
        <f t="shared" si="108"/>
        <v>0.16606867625135813</v>
      </c>
      <c r="GJ17" s="30">
        <f t="shared" si="178"/>
        <v>-173933</v>
      </c>
      <c r="GK17" s="121">
        <f t="shared" si="110"/>
        <v>-9.0321304201973915E-2</v>
      </c>
      <c r="GL17" s="117">
        <f t="shared" si="151"/>
        <v>0.10147616665294579</v>
      </c>
      <c r="GM17" s="30">
        <v>-98792</v>
      </c>
      <c r="GN17" s="121">
        <f t="shared" si="111"/>
        <v>-9.4349010735456609E-2</v>
      </c>
      <c r="GO17" s="117">
        <f t="shared" si="112"/>
        <v>0.14484373008239371</v>
      </c>
      <c r="GP17" s="30">
        <f>GJ17+GM17</f>
        <v>-272725</v>
      </c>
      <c r="GQ17" s="121">
        <f t="shared" si="114"/>
        <v>-9.1739956034788697E-2</v>
      </c>
      <c r="GR17" s="117">
        <f t="shared" si="115"/>
        <v>0.11680084520192291</v>
      </c>
      <c r="GS17" s="30">
        <v>-125275</v>
      </c>
      <c r="GT17" s="121">
        <f t="shared" si="251"/>
        <v>-7.502364045665158E-2</v>
      </c>
      <c r="GU17" s="117">
        <f t="shared" si="152"/>
        <v>0.45578887429839754</v>
      </c>
      <c r="GV17" s="30">
        <f t="shared" si="164"/>
        <v>-398000</v>
      </c>
      <c r="GW17" s="121">
        <f t="shared" si="117"/>
        <v>-8.5727603340533309E-2</v>
      </c>
      <c r="GX17" s="117">
        <f t="shared" si="153"/>
        <v>0.20512936972945139</v>
      </c>
      <c r="GY17" s="30">
        <v>-100353</v>
      </c>
      <c r="GZ17" s="121">
        <f t="shared" si="118"/>
        <v>-9.9271437686406602E-2</v>
      </c>
      <c r="HA17" s="117">
        <f t="shared" si="154"/>
        <v>0.22930396648455309</v>
      </c>
      <c r="HB17" s="30">
        <v>-116651</v>
      </c>
      <c r="HC17" s="121">
        <f>(HB17/$HB$8)</f>
        <v>-8.6138502731449546E-2</v>
      </c>
      <c r="HD17" s="117">
        <f t="shared" si="173"/>
        <v>0.26383817809510401</v>
      </c>
      <c r="HE17" s="30">
        <f t="shared" si="120"/>
        <v>-217004</v>
      </c>
      <c r="HF17" s="121">
        <f t="shared" si="165"/>
        <v>-9.1751753927177507E-2</v>
      </c>
      <c r="HG17" s="117">
        <f t="shared" si="170"/>
        <v>0.24762983447649378</v>
      </c>
      <c r="HH17" s="30">
        <v>-122131</v>
      </c>
      <c r="HI17" s="121">
        <f t="shared" si="171"/>
        <v>-9.7832765256956097E-2</v>
      </c>
      <c r="HJ17" s="117">
        <f t="shared" si="166"/>
        <v>0.23624382541096445</v>
      </c>
      <c r="HK17" s="30">
        <f t="shared" si="252"/>
        <v>-339135</v>
      </c>
      <c r="HL17" s="121">
        <f>(HK17/$HK$8)</f>
        <v>-9.3852584457224969E-2</v>
      </c>
      <c r="HM17" s="117">
        <f t="shared" si="155"/>
        <v>0.24350536254468791</v>
      </c>
      <c r="HN17" s="30">
        <v>-130254</v>
      </c>
      <c r="HO17" s="121">
        <f t="shared" si="122"/>
        <v>-7.0891700401553098E-2</v>
      </c>
      <c r="HP17" s="117">
        <f t="shared" si="123"/>
        <v>3.9744561963679814E-2</v>
      </c>
      <c r="HQ17" s="30">
        <f t="shared" si="253"/>
        <v>-469389</v>
      </c>
      <c r="HR17" s="121">
        <f t="shared" si="124"/>
        <v>-8.6112959955617949E-2</v>
      </c>
      <c r="HS17" s="117">
        <f t="shared" si="125"/>
        <v>0.17936934673366833</v>
      </c>
      <c r="HT17" s="30">
        <v>-120667</v>
      </c>
      <c r="HU17" s="121">
        <f t="shared" si="167"/>
        <v>-0.11212862914766371</v>
      </c>
      <c r="HV17" s="117">
        <f t="shared" si="126"/>
        <v>0.20242543820314296</v>
      </c>
      <c r="HW17" s="30">
        <v>-130650</v>
      </c>
      <c r="HX17" s="121">
        <f t="shared" si="127"/>
        <v>-8.9199823307200374E-2</v>
      </c>
      <c r="HY17" s="117">
        <f t="shared" si="230"/>
        <v>0.12000754387017687</v>
      </c>
      <c r="HZ17" s="30">
        <f t="shared" si="128"/>
        <v>-251317</v>
      </c>
      <c r="IA17" s="121">
        <f t="shared" si="129"/>
        <v>-9.8911106851797256E-2</v>
      </c>
      <c r="IB17" s="117">
        <f t="shared" si="225"/>
        <v>0.15812150928093494</v>
      </c>
      <c r="IC17" s="30">
        <v>-134335</v>
      </c>
      <c r="ID17" s="121">
        <f t="shared" si="130"/>
        <v>-0.1065797219652528</v>
      </c>
      <c r="IE17" s="117">
        <f t="shared" si="231"/>
        <v>9.9925489842873638E-2</v>
      </c>
      <c r="IF17" s="30">
        <f t="shared" si="131"/>
        <v>-385652</v>
      </c>
      <c r="IG17" s="121">
        <f t="shared" si="132"/>
        <v>-0.10145386194822499</v>
      </c>
      <c r="IH17" s="117">
        <f t="shared" si="226"/>
        <v>0.13716366638654232</v>
      </c>
      <c r="II17" s="30">
        <v>-135497</v>
      </c>
      <c r="IJ17" s="121">
        <f t="shared" si="13"/>
        <v>-7.0552834047729135E-2</v>
      </c>
      <c r="IK17" s="117">
        <f t="shared" si="14"/>
        <v>4.0252122775500165E-2</v>
      </c>
      <c r="IL17" s="30">
        <v>-521149</v>
      </c>
      <c r="IM17" s="121">
        <f t="shared" si="15"/>
        <v>-9.1081987578291071E-2</v>
      </c>
      <c r="IN17" s="117">
        <f t="shared" si="16"/>
        <v>0.11027101188992505</v>
      </c>
      <c r="IO17" s="30">
        <v>-134489</v>
      </c>
      <c r="IP17" s="121">
        <f t="shared" si="17"/>
        <v>-0.10892584661338447</v>
      </c>
      <c r="IQ17" s="117">
        <f t="shared" si="18"/>
        <v>0.11454664489877109</v>
      </c>
    </row>
    <row r="18" spans="2:251" s="103" customFormat="1" ht="16.5" customHeight="1">
      <c r="B18" s="125" t="s">
        <v>125</v>
      </c>
      <c r="C18" s="114" t="s">
        <v>239</v>
      </c>
      <c r="D18" s="119">
        <v>-250</v>
      </c>
      <c r="E18" s="116">
        <f t="shared" si="179"/>
        <v>-1.2625497444599318E-3</v>
      </c>
      <c r="F18" s="119">
        <v>-777</v>
      </c>
      <c r="G18" s="116">
        <f t="shared" si="180"/>
        <v>-2.7834697006605814E-3</v>
      </c>
      <c r="H18" s="115">
        <f t="shared" si="232"/>
        <v>-1027</v>
      </c>
      <c r="I18" s="116">
        <f t="shared" si="181"/>
        <v>-2.1523178807947019E-3</v>
      </c>
      <c r="J18" s="119">
        <f>-226-500</f>
        <v>-726</v>
      </c>
      <c r="K18" s="116">
        <f t="shared" si="182"/>
        <v>-2.8424551608571217E-3</v>
      </c>
      <c r="L18" s="115">
        <f t="shared" si="233"/>
        <v>-1753</v>
      </c>
      <c r="M18" s="116">
        <f t="shared" si="183"/>
        <v>-2.3929355845765539E-3</v>
      </c>
      <c r="N18" s="119">
        <v>-1363</v>
      </c>
      <c r="O18" s="116">
        <f t="shared" si="184"/>
        <v>-3.3749235504294795E-3</v>
      </c>
      <c r="P18" s="115">
        <f>L18+N18</f>
        <v>-3116</v>
      </c>
      <c r="Q18" s="116">
        <f t="shared" si="185"/>
        <v>-2.7419102209191209E-3</v>
      </c>
      <c r="R18" s="119">
        <v>-856</v>
      </c>
      <c r="S18" s="116">
        <f t="shared" si="186"/>
        <v>-3.4104265025199703E-3</v>
      </c>
      <c r="T18" s="24">
        <f t="shared" si="133"/>
        <v>2.4239999999999999</v>
      </c>
      <c r="U18" s="119">
        <v>-884</v>
      </c>
      <c r="V18" s="117">
        <f t="shared" si="187"/>
        <v>-2.4712825229446281E-3</v>
      </c>
      <c r="W18" s="24">
        <f t="shared" si="28"/>
        <v>0.13770913770913773</v>
      </c>
      <c r="X18" s="115">
        <f t="shared" si="234"/>
        <v>-1740</v>
      </c>
      <c r="Y18" s="117">
        <f t="shared" si="188"/>
        <v>-2.8585322258437599E-3</v>
      </c>
      <c r="Z18" s="24">
        <f t="shared" si="30"/>
        <v>0.69425511197663092</v>
      </c>
      <c r="AA18" s="119">
        <v>-914</v>
      </c>
      <c r="AB18" s="117">
        <f t="shared" si="189"/>
        <v>-2.8515894335195916E-3</v>
      </c>
      <c r="AC18" s="24">
        <f t="shared" si="32"/>
        <v>0.25895316804407709</v>
      </c>
      <c r="AD18" s="115">
        <f t="shared" si="235"/>
        <v>-2654</v>
      </c>
      <c r="AE18" s="117">
        <f t="shared" si="190"/>
        <v>-2.8561374131401691E-3</v>
      </c>
      <c r="AF18" s="24">
        <f t="shared" si="34"/>
        <v>0.51397604107244721</v>
      </c>
      <c r="AG18" s="119">
        <v>-1677</v>
      </c>
      <c r="AH18" s="117">
        <f t="shared" si="191"/>
        <v>-3.3084819059381034E-3</v>
      </c>
      <c r="AI18" s="24">
        <f t="shared" si="36"/>
        <v>0.23037417461482024</v>
      </c>
      <c r="AJ18" s="115">
        <f t="shared" si="236"/>
        <v>-4331</v>
      </c>
      <c r="AK18" s="117">
        <f t="shared" si="192"/>
        <v>-3.0157961987459132E-3</v>
      </c>
      <c r="AL18" s="24">
        <f t="shared" si="38"/>
        <v>0.38992297817715027</v>
      </c>
      <c r="AM18" s="118">
        <v>-1176</v>
      </c>
      <c r="AN18" s="117">
        <f t="shared" si="193"/>
        <v>-3.7899662576983688E-3</v>
      </c>
      <c r="AO18" s="117">
        <f t="shared" si="40"/>
        <v>0.37383177570093462</v>
      </c>
      <c r="AP18" s="118">
        <v>-1470</v>
      </c>
      <c r="AQ18" s="117">
        <f t="shared" si="194"/>
        <v>-3.3081657683608828E-3</v>
      </c>
      <c r="AR18" s="117">
        <f t="shared" si="42"/>
        <v>0.66289592760181004</v>
      </c>
      <c r="AS18" s="118">
        <f t="shared" si="237"/>
        <v>-2646</v>
      </c>
      <c r="AT18" s="117">
        <f t="shared" si="195"/>
        <v>-3.5062704731212433E-3</v>
      </c>
      <c r="AU18" s="117">
        <f t="shared" si="44"/>
        <v>0.52068965517241383</v>
      </c>
      <c r="AV18" s="118">
        <v>-959</v>
      </c>
      <c r="AW18" s="117">
        <f t="shared" si="196"/>
        <v>-2.4256496643548378E-3</v>
      </c>
      <c r="AX18" s="117">
        <f t="shared" si="46"/>
        <v>4.9234135667395984E-2</v>
      </c>
      <c r="AY18" s="118">
        <f t="shared" si="238"/>
        <v>-3605</v>
      </c>
      <c r="AZ18" s="117">
        <f t="shared" si="197"/>
        <v>-3.1347662533934605E-3</v>
      </c>
      <c r="BA18" s="117">
        <f t="shared" si="48"/>
        <v>0.35832705350414473</v>
      </c>
      <c r="BB18" s="118">
        <v>-1823</v>
      </c>
      <c r="BC18" s="117">
        <f t="shared" si="198"/>
        <v>-3.0296382714941452E-3</v>
      </c>
      <c r="BD18" s="117">
        <f t="shared" si="50"/>
        <v>8.7060226595110368E-2</v>
      </c>
      <c r="BE18" s="118">
        <f>BB18+AY18</f>
        <v>-5428</v>
      </c>
      <c r="BF18" s="117">
        <f t="shared" si="199"/>
        <v>-3.0986545856434332E-3</v>
      </c>
      <c r="BG18" s="117">
        <f t="shared" si="52"/>
        <v>0.25329023320249355</v>
      </c>
      <c r="BH18" s="118">
        <v>-1023</v>
      </c>
      <c r="BI18" s="117">
        <f t="shared" si="200"/>
        <v>-2.6683499268355666E-3</v>
      </c>
      <c r="BJ18" s="117">
        <f t="shared" si="54"/>
        <v>-0.13010204081632648</v>
      </c>
      <c r="BK18" s="118">
        <v>-1137</v>
      </c>
      <c r="BL18" s="117">
        <f t="shared" si="201"/>
        <v>-2.2283369198386662E-3</v>
      </c>
      <c r="BM18" s="117">
        <f t="shared" si="56"/>
        <v>-0.22653061224489801</v>
      </c>
      <c r="BN18" s="118">
        <f>BK18+BH18</f>
        <v>-2160</v>
      </c>
      <c r="BO18" s="117">
        <f t="shared" si="202"/>
        <v>-2.4171104563526923E-3</v>
      </c>
      <c r="BP18" s="117">
        <f t="shared" si="58"/>
        <v>-0.18367346938775508</v>
      </c>
      <c r="BQ18" s="118">
        <v>-1157</v>
      </c>
      <c r="BR18" s="117">
        <f t="shared" si="203"/>
        <v>-2.5766423032554326E-3</v>
      </c>
      <c r="BS18" s="117">
        <f t="shared" si="60"/>
        <v>0.20646506777893636</v>
      </c>
      <c r="BT18" s="118">
        <f>BN18+BQ18</f>
        <v>-3317</v>
      </c>
      <c r="BU18" s="117">
        <f t="shared" si="204"/>
        <v>-2.4704617089606929E-3</v>
      </c>
      <c r="BV18" s="117">
        <f t="shared" si="62"/>
        <v>-7.9889042995839099E-2</v>
      </c>
      <c r="BW18" s="118">
        <v>-1215</v>
      </c>
      <c r="BX18" s="117">
        <f t="shared" si="205"/>
        <v>-1.9796075977828397E-3</v>
      </c>
      <c r="BY18" s="117">
        <f t="shared" si="64"/>
        <v>-0.33351618211738887</v>
      </c>
      <c r="BZ18" s="118">
        <f t="shared" si="239"/>
        <v>-4532</v>
      </c>
      <c r="CA18" s="117">
        <f t="shared" si="206"/>
        <v>-2.3164736442342192E-3</v>
      </c>
      <c r="CB18" s="117">
        <f t="shared" si="66"/>
        <v>-0.16507000736919675</v>
      </c>
      <c r="CC18" s="118">
        <v>-1335</v>
      </c>
      <c r="CD18" s="117">
        <f t="shared" si="207"/>
        <v>-3.6812455018488954E-3</v>
      </c>
      <c r="CE18" s="117">
        <f t="shared" si="68"/>
        <v>0.30498533724340171</v>
      </c>
      <c r="CF18" s="118">
        <v>-1334</v>
      </c>
      <c r="CG18" s="117">
        <f t="shared" si="208"/>
        <v>-2.4047648233741698E-3</v>
      </c>
      <c r="CH18" s="117">
        <f t="shared" si="70"/>
        <v>0.17326297273526814</v>
      </c>
      <c r="CI18" s="118">
        <f>CF18+CC18</f>
        <v>-2669</v>
      </c>
      <c r="CJ18" s="117">
        <f t="shared" si="209"/>
        <v>-2.9093723429767381E-3</v>
      </c>
      <c r="CK18" s="117">
        <f t="shared" si="72"/>
        <v>0.23564814814814805</v>
      </c>
      <c r="CL18" s="118">
        <v>-1252</v>
      </c>
      <c r="CM18" s="117">
        <f t="shared" si="210"/>
        <v>-2.5722679925215212E-3</v>
      </c>
      <c r="CN18" s="117">
        <f t="shared" si="74"/>
        <v>8.2108902333621447E-2</v>
      </c>
      <c r="CO18" s="119">
        <f t="shared" si="240"/>
        <v>-3921</v>
      </c>
      <c r="CP18" s="117">
        <f t="shared" si="211"/>
        <v>-2.7925142670344439E-3</v>
      </c>
      <c r="CQ18" s="117">
        <f t="shared" si="76"/>
        <v>0.18209225203497126</v>
      </c>
      <c r="CR18" s="118">
        <v>-2105</v>
      </c>
      <c r="CS18" s="117">
        <f t="shared" si="212"/>
        <v>-2.9570504229776162E-3</v>
      </c>
      <c r="CT18" s="117">
        <f t="shared" si="78"/>
        <v>0.73251028806584362</v>
      </c>
      <c r="CU18" s="120">
        <f>CO18+CR18</f>
        <v>-6026</v>
      </c>
      <c r="CV18" s="117">
        <f t="shared" si="213"/>
        <v>-2.8478691549210576E-3</v>
      </c>
      <c r="CW18" s="117">
        <f t="shared" si="80"/>
        <v>0.32965578111209171</v>
      </c>
      <c r="CX18" s="118">
        <v>-1801</v>
      </c>
      <c r="CY18" s="117">
        <f t="shared" si="214"/>
        <v>-4.0908946361806805E-3</v>
      </c>
      <c r="CZ18" s="117">
        <f t="shared" si="82"/>
        <v>0.34906367041198494</v>
      </c>
      <c r="DA18" s="118">
        <v>-1908</v>
      </c>
      <c r="DB18" s="117">
        <f t="shared" si="215"/>
        <v>-3.0286243093133373E-3</v>
      </c>
      <c r="DC18" s="117">
        <f t="shared" si="84"/>
        <v>0.43028485757121437</v>
      </c>
      <c r="DD18" s="30">
        <f t="shared" si="241"/>
        <v>-3709</v>
      </c>
      <c r="DE18" s="117">
        <f t="shared" si="216"/>
        <v>-3.4655940050549645E-3</v>
      </c>
      <c r="DF18" s="117">
        <f t="shared" si="86"/>
        <v>0.38965904833270892</v>
      </c>
      <c r="DG18" s="118">
        <v>-1441</v>
      </c>
      <c r="DH18" s="117">
        <f t="shared" si="217"/>
        <v>-2.5336709216865353E-3</v>
      </c>
      <c r="DI18" s="117">
        <f t="shared" si="88"/>
        <v>0.15095846645367406</v>
      </c>
      <c r="DJ18" s="30">
        <f t="shared" si="242"/>
        <v>-5150</v>
      </c>
      <c r="DK18" s="117">
        <f t="shared" si="218"/>
        <v>-3.1422077823029639E-3</v>
      </c>
      <c r="DL18" s="117">
        <f t="shared" si="90"/>
        <v>0.31344044886508549</v>
      </c>
      <c r="DM18" s="118">
        <v>-1961</v>
      </c>
      <c r="DN18" s="117">
        <f t="shared" si="219"/>
        <v>-2.3806951241275741E-3</v>
      </c>
      <c r="DO18" s="117">
        <f t="shared" si="92"/>
        <v>-6.8408551068883661E-2</v>
      </c>
      <c r="DP18" s="30">
        <f>DJ18+DM18</f>
        <v>-7111</v>
      </c>
      <c r="DQ18" s="117">
        <f t="shared" si="220"/>
        <v>-2.8875011521986385E-3</v>
      </c>
      <c r="DR18" s="117">
        <f t="shared" si="94"/>
        <v>0.18005310321938262</v>
      </c>
      <c r="DS18" s="30">
        <v>-1413</v>
      </c>
      <c r="DT18" s="117">
        <f t="shared" si="221"/>
        <v>-2.7293430453905394E-3</v>
      </c>
      <c r="DU18" s="117">
        <f t="shared" si="134"/>
        <v>-0.21543586896168798</v>
      </c>
      <c r="DV18" s="30">
        <v>-1607</v>
      </c>
      <c r="DW18" s="117">
        <f t="shared" si="222"/>
        <v>-2.1436584659835951E-3</v>
      </c>
      <c r="DX18" s="117">
        <f t="shared" si="135"/>
        <v>-0.15775681341719072</v>
      </c>
      <c r="DY18" s="30">
        <f t="shared" si="243"/>
        <v>-3020</v>
      </c>
      <c r="DZ18" s="117">
        <f t="shared" si="223"/>
        <v>-2.3829061987122838E-3</v>
      </c>
      <c r="EA18" s="117">
        <f t="shared" si="136"/>
        <v>-0.18576435696953353</v>
      </c>
      <c r="EB18" s="30">
        <v>-1528.3899999999999</v>
      </c>
      <c r="EC18" s="117">
        <f t="shared" si="254"/>
        <v>-2.3260475196172129E-3</v>
      </c>
      <c r="ED18" s="117">
        <f t="shared" si="137"/>
        <v>6.0645385149201925E-2</v>
      </c>
      <c r="EE18" s="30">
        <f t="shared" si="244"/>
        <v>-4548.3899999999994</v>
      </c>
      <c r="EF18" s="117">
        <f t="shared" si="255"/>
        <v>-2.363492472599764E-3</v>
      </c>
      <c r="EG18" s="117">
        <f>(EE18/DJ18)-1</f>
        <v>-0.11681747572815548</v>
      </c>
      <c r="EH18" s="30">
        <v>-1565</v>
      </c>
      <c r="EI18" s="117">
        <f t="shared" si="174"/>
        <v>-1.6097841963422412E-3</v>
      </c>
      <c r="EJ18" s="117">
        <f t="shared" si="139"/>
        <v>-0.20193778684344721</v>
      </c>
      <c r="EK18" s="30">
        <v>-6114</v>
      </c>
      <c r="EL18" s="117">
        <f t="shared" si="140"/>
        <v>-2.110738147293895E-3</v>
      </c>
      <c r="EM18" s="117">
        <f>(EK18/DP18)-1</f>
        <v>-0.14020531570805794</v>
      </c>
      <c r="EN18" s="30">
        <v>-1653</v>
      </c>
      <c r="EO18" s="117">
        <f t="shared" si="141"/>
        <v>-2.6695779547447587E-3</v>
      </c>
      <c r="EP18" s="117">
        <f t="shared" si="142"/>
        <v>0.16985138004246281</v>
      </c>
      <c r="EQ18" s="30">
        <v>-1752</v>
      </c>
      <c r="ER18" s="117">
        <f t="shared" si="158"/>
        <v>-2.0487178557688597E-3</v>
      </c>
      <c r="ES18" s="117">
        <f t="shared" si="228"/>
        <v>9.0230242688238871E-2</v>
      </c>
      <c r="ET18" s="30">
        <f t="shared" si="245"/>
        <v>-3405</v>
      </c>
      <c r="EU18" s="117">
        <f t="shared" si="159"/>
        <v>-2.3094641229326734E-3</v>
      </c>
      <c r="EV18" s="117">
        <f t="shared" si="229"/>
        <v>0.1274834437086092</v>
      </c>
      <c r="EW18" s="30">
        <v>-1764</v>
      </c>
      <c r="EX18" s="117">
        <f t="shared" si="160"/>
        <v>-2.1960510918009111E-3</v>
      </c>
      <c r="EY18" s="117">
        <f t="shared" si="96"/>
        <v>0.15415568016016867</v>
      </c>
      <c r="EZ18" s="30">
        <f t="shared" si="246"/>
        <v>-5169</v>
      </c>
      <c r="FA18" s="117">
        <f t="shared" si="161"/>
        <v>-2.2694653080023129E-3</v>
      </c>
      <c r="FB18" s="117">
        <f t="shared" si="97"/>
        <v>0.13644608311952156</v>
      </c>
      <c r="FC18" s="30">
        <v>-1762</v>
      </c>
      <c r="FD18" s="117">
        <f t="shared" si="144"/>
        <v>-1.4877585001502958E-3</v>
      </c>
      <c r="FE18" s="117">
        <f t="shared" si="98"/>
        <v>0.12587859424920134</v>
      </c>
      <c r="FF18" s="30">
        <v>-6931</v>
      </c>
      <c r="FG18" s="117">
        <f t="shared" si="145"/>
        <v>-2.0020450842875136E-3</v>
      </c>
      <c r="FH18" s="117">
        <f t="shared" si="99"/>
        <v>0.13362773961400065</v>
      </c>
      <c r="FI18" s="30">
        <v>-1873</v>
      </c>
      <c r="FJ18" s="117">
        <f t="shared" si="175"/>
        <v>-2.5772947624361697E-3</v>
      </c>
      <c r="FK18" s="117">
        <f t="shared" si="247"/>
        <v>0.1330913490623109</v>
      </c>
      <c r="FL18" s="30">
        <v>-1887</v>
      </c>
      <c r="FM18" s="117">
        <f t="shared" si="147"/>
        <v>-1.9921811903045069E-3</v>
      </c>
      <c r="FN18" s="117">
        <f t="shared" si="248"/>
        <v>7.7054794520547976E-2</v>
      </c>
      <c r="FO18" s="30">
        <f t="shared" si="162"/>
        <v>-3760</v>
      </c>
      <c r="FP18" s="117">
        <f t="shared" si="176"/>
        <v>-2.2462056449059522E-3</v>
      </c>
      <c r="FQ18" s="117">
        <f t="shared" si="102"/>
        <v>0.10425844346549185</v>
      </c>
      <c r="FR18" s="30">
        <v>-1916</v>
      </c>
      <c r="FS18" s="121">
        <f>(FR18/$FR$8)</f>
        <v>-2.1126496552058729E-3</v>
      </c>
      <c r="FT18" s="117">
        <f>(FR18/EW18)-1</f>
        <v>8.6167800453514687E-2</v>
      </c>
      <c r="FU18" s="30">
        <v>-5676</v>
      </c>
      <c r="FV18" s="121">
        <f>(FU18/$FU$8)</f>
        <v>-2.1992737282106839E-3</v>
      </c>
      <c r="FW18" s="117">
        <f>(FU18/EZ18)-1</f>
        <v>9.8084735925710875E-2</v>
      </c>
      <c r="FX18" s="30">
        <v>-1827</v>
      </c>
      <c r="FY18" s="121">
        <f t="shared" si="177"/>
        <v>-1.37063994706494E-3</v>
      </c>
      <c r="FZ18" s="117">
        <f t="shared" si="104"/>
        <v>3.6889897843359831E-2</v>
      </c>
      <c r="GA18" s="30">
        <v>-7503</v>
      </c>
      <c r="GB18" s="121">
        <f t="shared" si="249"/>
        <v>-1.9170582928293128E-3</v>
      </c>
      <c r="GC18" s="117">
        <f t="shared" si="250"/>
        <v>8.2527773770018742E-2</v>
      </c>
      <c r="GD18" s="30">
        <v>-2032.81</v>
      </c>
      <c r="GE18" s="117">
        <f t="shared" si="256"/>
        <v>-2.4957275240756471E-3</v>
      </c>
      <c r="GF18" s="117">
        <f t="shared" si="107"/>
        <v>8.5323011211959399E-2</v>
      </c>
      <c r="GG18" s="30">
        <v>-4019</v>
      </c>
      <c r="GH18" s="117">
        <f t="shared" si="150"/>
        <v>-3.6168171648977049E-3</v>
      </c>
      <c r="GI18" s="117">
        <f t="shared" si="108"/>
        <v>1.1298357180710124</v>
      </c>
      <c r="GJ18" s="30">
        <f t="shared" si="178"/>
        <v>-6051.8099999999995</v>
      </c>
      <c r="GK18" s="121">
        <f t="shared" si="110"/>
        <v>-3.1426317719038233E-3</v>
      </c>
      <c r="GL18" s="117">
        <f t="shared" si="151"/>
        <v>0.60952393617021272</v>
      </c>
      <c r="GM18" s="30">
        <v>-2102</v>
      </c>
      <c r="GN18" s="121">
        <f t="shared" si="111"/>
        <v>-2.0074663997685016E-3</v>
      </c>
      <c r="GO18" s="117">
        <f t="shared" si="112"/>
        <v>9.7077244258872541E-2</v>
      </c>
      <c r="GP18" s="30">
        <f t="shared" si="113"/>
        <v>-8153.8099999999995</v>
      </c>
      <c r="GQ18" s="121">
        <f t="shared" si="114"/>
        <v>-2.7428001500266583E-3</v>
      </c>
      <c r="GR18" s="117">
        <f t="shared" si="115"/>
        <v>0.43654157857646214</v>
      </c>
      <c r="GS18" s="30">
        <v>-3704.52</v>
      </c>
      <c r="GT18" s="121">
        <f t="shared" si="251"/>
        <v>-2.2185318423027334E-3</v>
      </c>
      <c r="GU18" s="117">
        <f t="shared" si="152"/>
        <v>1.0276518883415435</v>
      </c>
      <c r="GV18" s="30">
        <f t="shared" si="164"/>
        <v>-11858.33</v>
      </c>
      <c r="GW18" s="121">
        <f t="shared" si="117"/>
        <v>-2.5542367098521264E-3</v>
      </c>
      <c r="GX18" s="117">
        <f t="shared" si="153"/>
        <v>0.58047847527655594</v>
      </c>
      <c r="GY18" s="30">
        <v>-2294.39</v>
      </c>
      <c r="GZ18" s="121">
        <f t="shared" ref="GZ18:GZ40" si="257">GY18/$GY$8</f>
        <v>-2.2696620321596209E-3</v>
      </c>
      <c r="HA18" s="117">
        <f t="shared" si="154"/>
        <v>0.1286790206659747</v>
      </c>
      <c r="HB18" s="30">
        <v>-2673.2147</v>
      </c>
      <c r="HC18" s="121">
        <f>(HB18/$HB$8)</f>
        <v>-1.9739797493180606E-3</v>
      </c>
      <c r="HD18" s="117">
        <f t="shared" si="173"/>
        <v>-0.33485576013933815</v>
      </c>
      <c r="HE18" s="30">
        <f t="shared" si="120"/>
        <v>-4967.6046999999999</v>
      </c>
      <c r="HF18" s="121">
        <f t="shared" si="165"/>
        <v>-2.1003596433332586E-3</v>
      </c>
      <c r="HG18" s="117">
        <f t="shared" si="170"/>
        <v>-0.1791538894975222</v>
      </c>
      <c r="HH18" s="30">
        <v>-2285</v>
      </c>
      <c r="HI18" s="121">
        <f t="shared" ref="HI18:HI28" si="258">(HH18/$HH$8)</f>
        <v>-1.8303941555554665E-3</v>
      </c>
      <c r="HJ18" s="117">
        <f>(HH18/GM18)-1</f>
        <v>8.7059942911512866E-2</v>
      </c>
      <c r="HK18" s="30">
        <f t="shared" si="252"/>
        <v>-7252.6046999999999</v>
      </c>
      <c r="HL18" s="121">
        <f t="shared" si="224"/>
        <v>-2.0070936209521774E-3</v>
      </c>
      <c r="HM18" s="117">
        <f t="shared" si="155"/>
        <v>-0.11052566836852951</v>
      </c>
      <c r="HN18" s="30">
        <v>-2718</v>
      </c>
      <c r="HO18" s="121">
        <f t="shared" si="122"/>
        <v>-1.4792915510573289E-3</v>
      </c>
      <c r="HP18" s="117">
        <f t="shared" si="123"/>
        <v>-0.26630170710375434</v>
      </c>
      <c r="HQ18" s="30">
        <f t="shared" si="253"/>
        <v>-9970.6046999999999</v>
      </c>
      <c r="HR18" s="121">
        <f t="shared" si="124"/>
        <v>-1.8291827956436902E-3</v>
      </c>
      <c r="HS18" s="117">
        <f t="shared" si="125"/>
        <v>-0.15918981003227273</v>
      </c>
      <c r="HT18" s="30">
        <v>-2065</v>
      </c>
      <c r="HU18" s="121">
        <f t="shared" si="167"/>
        <v>-1.9188810461014656E-3</v>
      </c>
      <c r="HV18" s="117">
        <f t="shared" si="126"/>
        <v>-9.9978643561033587E-2</v>
      </c>
      <c r="HW18" s="30">
        <v>-2526</v>
      </c>
      <c r="HX18" s="121">
        <f t="shared" si="127"/>
        <v>-1.7245981911518419E-3</v>
      </c>
      <c r="HY18" s="117">
        <f t="shared" si="230"/>
        <v>-5.507028672257408E-2</v>
      </c>
      <c r="HZ18" s="30">
        <f t="shared" si="128"/>
        <v>-4591</v>
      </c>
      <c r="IA18" s="121">
        <f t="shared" si="129"/>
        <v>-1.8068848965911628E-3</v>
      </c>
      <c r="IB18" s="117">
        <f t="shared" si="225"/>
        <v>-7.5812131347729794E-2</v>
      </c>
      <c r="IC18" s="30">
        <v>-2598</v>
      </c>
      <c r="ID18" s="121">
        <f t="shared" si="130"/>
        <v>-2.0612209600307202E-3</v>
      </c>
      <c r="IE18" s="117">
        <f t="shared" si="231"/>
        <v>0.1369803063457331</v>
      </c>
      <c r="IF18" s="30">
        <f t="shared" si="131"/>
        <v>-7189</v>
      </c>
      <c r="IG18" s="121">
        <f t="shared" si="132"/>
        <v>-1.8912175057974273E-3</v>
      </c>
      <c r="IH18" s="117">
        <f t="shared" si="226"/>
        <v>-8.7699113120007777E-3</v>
      </c>
      <c r="II18" s="30">
        <v>-2608</v>
      </c>
      <c r="IJ18" s="121">
        <f t="shared" si="13"/>
        <v>-1.3579768644064268E-3</v>
      </c>
      <c r="IK18" s="117">
        <f t="shared" si="14"/>
        <v>-4.0470934510669632E-2</v>
      </c>
      <c r="IL18" s="30">
        <f t="shared" si="172"/>
        <v>-9797</v>
      </c>
      <c r="IM18" s="121">
        <f t="shared" si="15"/>
        <v>-1.7122362938516962E-3</v>
      </c>
      <c r="IN18" s="117">
        <f t="shared" si="16"/>
        <v>-1.7411652073619943E-2</v>
      </c>
      <c r="IO18" s="30">
        <v>-2786</v>
      </c>
      <c r="IP18" s="121">
        <f t="shared" si="17"/>
        <v>-2.2564478036485448E-3</v>
      </c>
      <c r="IQ18" s="117">
        <f t="shared" si="18"/>
        <v>0.3491525423728814</v>
      </c>
    </row>
    <row r="19" spans="2:251" s="103" customFormat="1" ht="16.5" customHeight="1">
      <c r="B19" s="125" t="s">
        <v>126</v>
      </c>
      <c r="C19" s="114" t="s">
        <v>127</v>
      </c>
      <c r="D19" s="119">
        <v>-3702</v>
      </c>
      <c r="E19" s="116">
        <f t="shared" si="179"/>
        <v>-1.869583661596267E-2</v>
      </c>
      <c r="F19" s="119">
        <v>-3266</v>
      </c>
      <c r="G19" s="116">
        <f t="shared" si="180"/>
        <v>-1.1699886798400849E-2</v>
      </c>
      <c r="H19" s="115">
        <f t="shared" si="232"/>
        <v>-6968</v>
      </c>
      <c r="I19" s="116">
        <f t="shared" si="181"/>
        <v>-1.4603068153240003E-2</v>
      </c>
      <c r="J19" s="119">
        <v>-4226</v>
      </c>
      <c r="K19" s="116">
        <f t="shared" si="182"/>
        <v>-1.6545751390884569E-2</v>
      </c>
      <c r="L19" s="115">
        <f t="shared" si="233"/>
        <v>-11194</v>
      </c>
      <c r="M19" s="116">
        <f t="shared" si="183"/>
        <v>-1.5280388439104363E-2</v>
      </c>
      <c r="N19" s="119">
        <v>-4162</v>
      </c>
      <c r="O19" s="116">
        <f t="shared" si="184"/>
        <v>-1.0305525911142695E-2</v>
      </c>
      <c r="P19" s="115">
        <f>L19+N19-1</f>
        <v>-15357</v>
      </c>
      <c r="Q19" s="116">
        <f t="shared" si="185"/>
        <v>-1.3513323255024049E-2</v>
      </c>
      <c r="R19" s="119">
        <v>-2495</v>
      </c>
      <c r="S19" s="116">
        <f t="shared" si="186"/>
        <v>-9.9404370604992132E-3</v>
      </c>
      <c r="T19" s="24">
        <f t="shared" si="133"/>
        <v>-0.32603997839005938</v>
      </c>
      <c r="U19" s="119">
        <v>-2353</v>
      </c>
      <c r="V19" s="117">
        <f t="shared" si="187"/>
        <v>-6.5779725978379073E-3</v>
      </c>
      <c r="W19" s="24">
        <f t="shared" si="28"/>
        <v>-0.27954684629516224</v>
      </c>
      <c r="X19" s="115">
        <f t="shared" si="234"/>
        <v>-4848</v>
      </c>
      <c r="Y19" s="117">
        <f t="shared" si="188"/>
        <v>-7.9644622016612349E-3</v>
      </c>
      <c r="Z19" s="24">
        <f t="shared" si="30"/>
        <v>-0.30424799081515497</v>
      </c>
      <c r="AA19" s="119">
        <v>-3145</v>
      </c>
      <c r="AB19" s="117">
        <f t="shared" si="189"/>
        <v>-9.8120883680734294E-3</v>
      </c>
      <c r="AC19" s="24">
        <f t="shared" si="32"/>
        <v>-0.25579744439185992</v>
      </c>
      <c r="AD19" s="115">
        <f t="shared" si="235"/>
        <v>-7993</v>
      </c>
      <c r="AE19" s="117">
        <f t="shared" si="190"/>
        <v>-8.601773301895016E-3</v>
      </c>
      <c r="AF19" s="24">
        <f t="shared" si="34"/>
        <v>-0.28595676255136682</v>
      </c>
      <c r="AG19" s="119">
        <v>-2430</v>
      </c>
      <c r="AH19" s="117">
        <f t="shared" si="191"/>
        <v>-4.7940435488548552E-3</v>
      </c>
      <c r="AI19" s="24">
        <f t="shared" si="36"/>
        <v>-0.41614608361364724</v>
      </c>
      <c r="AJ19" s="115">
        <f t="shared" si="236"/>
        <v>-10423</v>
      </c>
      <c r="AK19" s="117">
        <f t="shared" si="192"/>
        <v>-7.2578258553518023E-3</v>
      </c>
      <c r="AL19" s="24">
        <f t="shared" si="38"/>
        <v>-0.32128670964381068</v>
      </c>
      <c r="AM19" s="118">
        <v>-2631</v>
      </c>
      <c r="AN19" s="117">
        <f t="shared" si="193"/>
        <v>-8.4790826734731373E-3</v>
      </c>
      <c r="AO19" s="117">
        <f t="shared" si="40"/>
        <v>5.450901803607211E-2</v>
      </c>
      <c r="AP19" s="118">
        <v>-3184</v>
      </c>
      <c r="AQ19" s="117">
        <f t="shared" si="194"/>
        <v>-7.1654420452115985E-3</v>
      </c>
      <c r="AR19" s="117">
        <f t="shared" si="42"/>
        <v>0.35316617084572877</v>
      </c>
      <c r="AS19" s="118">
        <f t="shared" si="237"/>
        <v>-5815</v>
      </c>
      <c r="AT19" s="117">
        <f t="shared" si="195"/>
        <v>-7.7055792899471008E-3</v>
      </c>
      <c r="AU19" s="117">
        <f t="shared" si="44"/>
        <v>0.19946369636963701</v>
      </c>
      <c r="AV19" s="118">
        <v>-3039</v>
      </c>
      <c r="AW19" s="117">
        <f t="shared" si="196"/>
        <v>-7.6867042022673122E-3</v>
      </c>
      <c r="AX19" s="117">
        <f t="shared" si="46"/>
        <v>-3.3704292527821922E-2</v>
      </c>
      <c r="AY19" s="118">
        <f t="shared" si="238"/>
        <v>-8854</v>
      </c>
      <c r="AZ19" s="117">
        <f t="shared" si="197"/>
        <v>-7.6990902656160053E-3</v>
      </c>
      <c r="BA19" s="117">
        <f t="shared" si="48"/>
        <v>0.10771925434755403</v>
      </c>
      <c r="BB19" s="118">
        <v>-411</v>
      </c>
      <c r="BC19" s="117">
        <f t="shared" si="198"/>
        <v>-6.8303967612950826E-4</v>
      </c>
      <c r="BD19" s="117">
        <f t="shared" si="50"/>
        <v>-0.83086419753086416</v>
      </c>
      <c r="BE19" s="118">
        <f>BB19+AY19</f>
        <v>-9265</v>
      </c>
      <c r="BF19" s="117">
        <f t="shared" si="199"/>
        <v>-5.2890631422229939E-3</v>
      </c>
      <c r="BG19" s="117">
        <f t="shared" si="52"/>
        <v>-0.11110045092583709</v>
      </c>
      <c r="BH19" s="118">
        <v>-3238</v>
      </c>
      <c r="BI19" s="117">
        <f t="shared" si="200"/>
        <v>-8.4458622317630152E-3</v>
      </c>
      <c r="BJ19" s="117">
        <f t="shared" si="54"/>
        <v>0.23071075636640059</v>
      </c>
      <c r="BK19" s="118">
        <v>-3746</v>
      </c>
      <c r="BL19" s="117">
        <f t="shared" si="201"/>
        <v>-7.3415568176918586E-3</v>
      </c>
      <c r="BM19" s="117">
        <f t="shared" si="56"/>
        <v>0.17650753768844218</v>
      </c>
      <c r="BN19" s="118">
        <f>BK19+BH19</f>
        <v>-6984</v>
      </c>
      <c r="BO19" s="117">
        <f t="shared" si="202"/>
        <v>-7.8153238088737049E-3</v>
      </c>
      <c r="BP19" s="117">
        <f t="shared" si="58"/>
        <v>0.20103181427343086</v>
      </c>
      <c r="BQ19" s="118">
        <v>-3382</v>
      </c>
      <c r="BR19" s="117">
        <f t="shared" si="203"/>
        <v>-7.5317236556697266E-3</v>
      </c>
      <c r="BS19" s="117">
        <f t="shared" si="60"/>
        <v>0.11286607436656793</v>
      </c>
      <c r="BT19" s="118">
        <f>BN19+BQ19</f>
        <v>-10366</v>
      </c>
      <c r="BU19" s="117">
        <f t="shared" si="204"/>
        <v>-7.7204721359923258E-3</v>
      </c>
      <c r="BV19" s="117">
        <f t="shared" si="62"/>
        <v>0.17077027332279204</v>
      </c>
      <c r="BW19" s="118">
        <v>-2583</v>
      </c>
      <c r="BX19" s="117">
        <f t="shared" si="205"/>
        <v>-4.208499115286481E-3</v>
      </c>
      <c r="BY19" s="117">
        <f t="shared" si="64"/>
        <v>5.2846715328467155</v>
      </c>
      <c r="BZ19" s="118">
        <f t="shared" si="239"/>
        <v>-12949</v>
      </c>
      <c r="CA19" s="117">
        <f t="shared" si="206"/>
        <v>-6.6187151851696616E-3</v>
      </c>
      <c r="CB19" s="117">
        <f t="shared" si="66"/>
        <v>0.39762547220723143</v>
      </c>
      <c r="CC19" s="118">
        <v>-3388</v>
      </c>
      <c r="CD19" s="117">
        <f t="shared" si="207"/>
        <v>-9.3423668616210171E-3</v>
      </c>
      <c r="CE19" s="117">
        <f t="shared" si="68"/>
        <v>4.6324891908585464E-2</v>
      </c>
      <c r="CF19" s="118">
        <v>-4248</v>
      </c>
      <c r="CG19" s="117">
        <f t="shared" si="208"/>
        <v>-7.6577518513444333E-3</v>
      </c>
      <c r="CH19" s="117">
        <f t="shared" si="70"/>
        <v>0.13400961025093427</v>
      </c>
      <c r="CI19" s="118">
        <f>CF19+CC19-2</f>
        <v>-7638</v>
      </c>
      <c r="CJ19" s="117">
        <f t="shared" si="209"/>
        <v>-8.3258845843598075E-3</v>
      </c>
      <c r="CK19" s="117">
        <f t="shared" si="72"/>
        <v>9.3642611683848687E-2</v>
      </c>
      <c r="CL19" s="118">
        <v>-3643</v>
      </c>
      <c r="CM19" s="117">
        <f t="shared" si="210"/>
        <v>-7.4846424095494418E-3</v>
      </c>
      <c r="CN19" s="117">
        <f t="shared" si="74"/>
        <v>7.7173270254287329E-2</v>
      </c>
      <c r="CO19" s="119">
        <f t="shared" si="240"/>
        <v>-11281</v>
      </c>
      <c r="CP19" s="117">
        <f t="shared" si="211"/>
        <v>-8.0342650972750722E-3</v>
      </c>
      <c r="CQ19" s="117">
        <f t="shared" si="76"/>
        <v>8.8269342079876578E-2</v>
      </c>
      <c r="CR19" s="118">
        <v>-2391</v>
      </c>
      <c r="CS19" s="117">
        <f t="shared" si="212"/>
        <v>-3.3588159436292071E-3</v>
      </c>
      <c r="CT19" s="117">
        <f t="shared" si="78"/>
        <v>-7.4332171893147558E-2</v>
      </c>
      <c r="CU19" s="120">
        <v>-13670</v>
      </c>
      <c r="CV19" s="117">
        <f t="shared" si="213"/>
        <v>-6.4604001572802616E-3</v>
      </c>
      <c r="CW19" s="117">
        <f t="shared" si="80"/>
        <v>5.5679975287667105E-2</v>
      </c>
      <c r="CX19" s="118">
        <v>-5158</v>
      </c>
      <c r="CY19" s="117">
        <f t="shared" si="214"/>
        <v>-1.1716176864752887E-2</v>
      </c>
      <c r="CZ19" s="117">
        <f t="shared" si="82"/>
        <v>0.52243211334120421</v>
      </c>
      <c r="DA19" s="118">
        <v>-6429</v>
      </c>
      <c r="DB19" s="117">
        <f t="shared" si="215"/>
        <v>-1.0204940086255474E-2</v>
      </c>
      <c r="DC19" s="117">
        <f t="shared" si="84"/>
        <v>0.5134180790960452</v>
      </c>
      <c r="DD19" s="30">
        <f t="shared" si="241"/>
        <v>-11587</v>
      </c>
      <c r="DE19" s="117">
        <f t="shared" si="216"/>
        <v>-1.0826594159226712E-2</v>
      </c>
      <c r="DF19" s="117">
        <f t="shared" si="86"/>
        <v>0.51702016234616388</v>
      </c>
      <c r="DG19" s="118">
        <v>-5611</v>
      </c>
      <c r="DH19" s="117">
        <f t="shared" si="217"/>
        <v>-9.8656679677884447E-3</v>
      </c>
      <c r="DI19" s="117">
        <f t="shared" si="88"/>
        <v>0.54021410925061764</v>
      </c>
      <c r="DJ19" s="30">
        <f t="shared" si="242"/>
        <v>-17198</v>
      </c>
      <c r="DK19" s="117">
        <f t="shared" si="218"/>
        <v>-1.0493143580591528E-2</v>
      </c>
      <c r="DL19" s="117">
        <f t="shared" si="90"/>
        <v>0.52451023845403766</v>
      </c>
      <c r="DM19" s="118">
        <v>-6362</v>
      </c>
      <c r="DN19" s="117">
        <f t="shared" si="219"/>
        <v>-7.7236014174908857E-3</v>
      </c>
      <c r="DO19" s="117">
        <f t="shared" si="92"/>
        <v>1.6608113759933083</v>
      </c>
      <c r="DP19" s="30">
        <f>DJ19+DM19</f>
        <v>-23560</v>
      </c>
      <c r="DQ19" s="117">
        <f t="shared" si="220"/>
        <v>-9.5668017361552424E-3</v>
      </c>
      <c r="DR19" s="117">
        <f t="shared" si="94"/>
        <v>0.72348207754206295</v>
      </c>
      <c r="DS19" s="30">
        <v>-6128</v>
      </c>
      <c r="DT19" s="117">
        <f t="shared" si="221"/>
        <v>-1.1836811169252106E-2</v>
      </c>
      <c r="DU19" s="117">
        <f t="shared" si="134"/>
        <v>0.18805738658394722</v>
      </c>
      <c r="DV19" s="30">
        <v>-5092</v>
      </c>
      <c r="DW19" s="117">
        <f t="shared" si="222"/>
        <v>-6.7924759855559841E-3</v>
      </c>
      <c r="DX19" s="117">
        <f t="shared" si="135"/>
        <v>-0.2079639135168766</v>
      </c>
      <c r="DY19" s="30">
        <f t="shared" si="243"/>
        <v>-11220</v>
      </c>
      <c r="DZ19" s="117">
        <f t="shared" si="223"/>
        <v>-8.8530488574674916E-3</v>
      </c>
      <c r="EA19" s="117">
        <f t="shared" si="136"/>
        <v>-3.1673427116596153E-2</v>
      </c>
      <c r="EB19" s="30">
        <v>-6701</v>
      </c>
      <c r="EC19" s="117">
        <f t="shared" si="254"/>
        <v>-1.0198211470210447E-2</v>
      </c>
      <c r="ED19" s="117">
        <f t="shared" si="137"/>
        <v>0.19426127250044556</v>
      </c>
      <c r="EE19" s="30">
        <f t="shared" si="244"/>
        <v>-17921</v>
      </c>
      <c r="EF19" s="117">
        <f t="shared" si="255"/>
        <v>-9.3123387839346185E-3</v>
      </c>
      <c r="EG19" s="117">
        <f t="shared" si="138"/>
        <v>4.2039772066519321E-2</v>
      </c>
      <c r="EH19" s="30">
        <v>-7195</v>
      </c>
      <c r="EI19" s="117">
        <f>(EH19/$EH$8)</f>
        <v>-7.4008928387747121E-3</v>
      </c>
      <c r="EJ19" s="117">
        <f t="shared" si="139"/>
        <v>0.13093366865765477</v>
      </c>
      <c r="EK19" s="30">
        <v>-25116</v>
      </c>
      <c r="EL19" s="117">
        <f t="shared" si="140"/>
        <v>-8.6708045972249698E-3</v>
      </c>
      <c r="EM19" s="117">
        <f t="shared" si="157"/>
        <v>6.6044142614601009E-2</v>
      </c>
      <c r="EN19" s="30">
        <v>-7654</v>
      </c>
      <c r="EO19" s="117">
        <f t="shared" si="141"/>
        <v>-1.2361131074178092E-2</v>
      </c>
      <c r="EP19" s="117">
        <f t="shared" si="142"/>
        <v>0.24902088772845943</v>
      </c>
      <c r="EQ19" s="30">
        <v>-8333</v>
      </c>
      <c r="ER19" s="117">
        <f t="shared" si="158"/>
        <v>-9.7442727694759743E-3</v>
      </c>
      <c r="ES19" s="117">
        <f t="shared" si="228"/>
        <v>0.6364886095836606</v>
      </c>
      <c r="ET19" s="30">
        <f t="shared" si="245"/>
        <v>-15987</v>
      </c>
      <c r="EU19" s="117">
        <f t="shared" si="159"/>
        <v>-1.0843290141945567E-2</v>
      </c>
      <c r="EV19" s="117">
        <f t="shared" si="229"/>
        <v>0.42486631016042775</v>
      </c>
      <c r="EW19" s="30">
        <v>-8559</v>
      </c>
      <c r="EX19" s="117">
        <f t="shared" si="160"/>
        <v>-1.0655329532156463E-2</v>
      </c>
      <c r="EY19" s="117">
        <f t="shared" si="96"/>
        <v>0.27727204894791813</v>
      </c>
      <c r="EZ19" s="30">
        <f>(ET19+EW19)</f>
        <v>-24546</v>
      </c>
      <c r="FA19" s="117">
        <f t="shared" si="161"/>
        <v>-1.0776996604802625E-2</v>
      </c>
      <c r="FB19" s="117">
        <f t="shared" si="97"/>
        <v>0.36967803135985711</v>
      </c>
      <c r="FC19" s="30">
        <v>-8032</v>
      </c>
      <c r="FD19" s="117">
        <f t="shared" si="144"/>
        <v>-6.7818821073820515E-3</v>
      </c>
      <c r="FE19" s="117">
        <f t="shared" si="98"/>
        <v>0.11633078526754681</v>
      </c>
      <c r="FF19" s="30">
        <v>-32578</v>
      </c>
      <c r="FG19" s="117">
        <f t="shared" si="145"/>
        <v>-9.4102762596910416E-3</v>
      </c>
      <c r="FH19" s="117">
        <f t="shared" si="99"/>
        <v>0.29710144927536231</v>
      </c>
      <c r="FI19" s="30">
        <v>-8299</v>
      </c>
      <c r="FJ19" s="117">
        <f t="shared" si="175"/>
        <v>-1.1419631197788452E-2</v>
      </c>
      <c r="FK19" s="117">
        <f t="shared" si="247"/>
        <v>8.4269662921348409E-2</v>
      </c>
      <c r="FL19" s="30">
        <v>-8061</v>
      </c>
      <c r="FM19" s="117">
        <f t="shared" si="147"/>
        <v>-8.5103193296473933E-3</v>
      </c>
      <c r="FN19" s="117">
        <f t="shared" si="248"/>
        <v>-3.2641305652226116E-2</v>
      </c>
      <c r="FO19" s="30">
        <f t="shared" si="162"/>
        <v>-16360</v>
      </c>
      <c r="FP19" s="117">
        <f t="shared" si="176"/>
        <v>-9.7733841358141962E-3</v>
      </c>
      <c r="FQ19" s="117">
        <f t="shared" si="102"/>
        <v>2.3331456808657114E-2</v>
      </c>
      <c r="FR19" s="30">
        <v>-7907</v>
      </c>
      <c r="FS19" s="121">
        <f t="shared" si="169"/>
        <v>-8.7185390520421908E-3</v>
      </c>
      <c r="FT19" s="117">
        <f t="shared" ref="FT19:FT25" si="259">(FR19/EW19)-1</f>
        <v>-7.6177123495735466E-2</v>
      </c>
      <c r="FU19" s="30">
        <v>-24267</v>
      </c>
      <c r="FV19" s="121">
        <f t="shared" si="163"/>
        <v>-9.4027088728838391E-3</v>
      </c>
      <c r="FW19" s="117">
        <f t="shared" si="149"/>
        <v>-1.1366414079687082E-2</v>
      </c>
      <c r="FX19" s="30">
        <v>-5106</v>
      </c>
      <c r="FY19" s="121">
        <f t="shared" si="177"/>
        <v>-3.8305898027988965E-3</v>
      </c>
      <c r="FZ19" s="117">
        <f t="shared" si="104"/>
        <v>-0.36429282868525892</v>
      </c>
      <c r="GA19" s="30">
        <v>-29373</v>
      </c>
      <c r="GB19" s="121">
        <f t="shared" si="249"/>
        <v>-7.5049651119919241E-3</v>
      </c>
      <c r="GC19" s="117">
        <f t="shared" si="250"/>
        <v>-9.8379274356927948E-2</v>
      </c>
      <c r="GD19" s="30">
        <v>-6601.49</v>
      </c>
      <c r="GE19" s="117">
        <f t="shared" si="256"/>
        <v>-8.1048008878892488E-3</v>
      </c>
      <c r="GF19" s="117">
        <f t="shared" si="107"/>
        <v>-0.20454392095433183</v>
      </c>
      <c r="GG19" s="30">
        <v>-8227</v>
      </c>
      <c r="GH19" s="117">
        <f t="shared" si="150"/>
        <v>-7.4037210290155307E-3</v>
      </c>
      <c r="GI19" s="117">
        <f t="shared" si="108"/>
        <v>2.0592978538642948E-2</v>
      </c>
      <c r="GJ19" s="30">
        <f t="shared" si="178"/>
        <v>-14828.49</v>
      </c>
      <c r="GK19" s="121">
        <f t="shared" si="110"/>
        <v>-7.7002555935097323E-3</v>
      </c>
      <c r="GL19" s="117">
        <f t="shared" si="151"/>
        <v>-9.3613080684596617E-2</v>
      </c>
      <c r="GM19" s="30">
        <v>-8537</v>
      </c>
      <c r="GN19" s="121">
        <f t="shared" si="111"/>
        <v>-8.1530640603347752E-3</v>
      </c>
      <c r="GO19" s="117">
        <f t="shared" si="112"/>
        <v>7.9676236246363885E-2</v>
      </c>
      <c r="GP19" s="30">
        <f t="shared" si="113"/>
        <v>-23365.489999999998</v>
      </c>
      <c r="GQ19" s="121">
        <f t="shared" si="114"/>
        <v>-7.8597452574252248E-3</v>
      </c>
      <c r="GR19" s="117">
        <f t="shared" si="115"/>
        <v>-3.7149627065562352E-2</v>
      </c>
      <c r="GS19" s="30">
        <v>-7094.4459999999999</v>
      </c>
      <c r="GT19" s="121">
        <f t="shared" si="251"/>
        <v>-4.2486622705498302E-3</v>
      </c>
      <c r="GU19" s="117">
        <f t="shared" si="152"/>
        <v>0.38943321582452017</v>
      </c>
      <c r="GV19" s="30">
        <f t="shared" si="164"/>
        <v>-30459.935999999998</v>
      </c>
      <c r="GW19" s="121">
        <f t="shared" si="117"/>
        <v>-6.5609480180553528E-3</v>
      </c>
      <c r="GX19" s="117">
        <f t="shared" si="153"/>
        <v>3.7004596057603756E-2</v>
      </c>
      <c r="GY19" s="30">
        <v>-9380</v>
      </c>
      <c r="GZ19" s="121">
        <f t="shared" si="257"/>
        <v>-9.2789063156905518E-3</v>
      </c>
      <c r="HA19" s="117">
        <f t="shared" si="154"/>
        <v>0.42089134422683361</v>
      </c>
      <c r="HB19" s="30">
        <v>-10230.751130000001</v>
      </c>
      <c r="HC19" s="121">
        <f>(HB19/$HB$8)</f>
        <v>-7.5546852076389028E-3</v>
      </c>
      <c r="HD19" s="117">
        <f t="shared" si="173"/>
        <v>0.24355793484866917</v>
      </c>
      <c r="HE19" s="30">
        <f t="shared" si="120"/>
        <v>-19610.751130000001</v>
      </c>
      <c r="HF19" s="121">
        <f t="shared" si="165"/>
        <v>-8.2916481355499363E-3</v>
      </c>
      <c r="HG19" s="117">
        <f t="shared" si="170"/>
        <v>0.32250493003670644</v>
      </c>
      <c r="HH19" s="30">
        <v>-11128</v>
      </c>
      <c r="HI19" s="121">
        <f t="shared" si="258"/>
        <v>-8.9140595899436462E-3</v>
      </c>
      <c r="HJ19" s="117">
        <f t="shared" si="166"/>
        <v>0.30350240131193629</v>
      </c>
      <c r="HK19" s="30">
        <f t="shared" si="252"/>
        <v>-30738.751130000001</v>
      </c>
      <c r="HL19" s="121">
        <f t="shared" si="224"/>
        <v>-8.5066750307044216E-3</v>
      </c>
      <c r="HM19" s="117">
        <f t="shared" si="155"/>
        <v>0.31556201603304723</v>
      </c>
      <c r="HN19" s="30">
        <v>-9083</v>
      </c>
      <c r="HO19" s="121">
        <f t="shared" ref="HO19:HO36" si="260">HN19/$HN$8</f>
        <v>-4.9434897565319045E-3</v>
      </c>
      <c r="HP19" s="117">
        <f t="shared" si="123"/>
        <v>0.28029729171241846</v>
      </c>
      <c r="HQ19" s="30">
        <f t="shared" si="253"/>
        <v>-39821.751130000004</v>
      </c>
      <c r="HR19" s="121">
        <f t="shared" si="124"/>
        <v>-7.3056012399529474E-3</v>
      </c>
      <c r="HS19" s="117">
        <f t="shared" si="125"/>
        <v>0.30734848326667552</v>
      </c>
      <c r="HT19" s="30">
        <v>-10504</v>
      </c>
      <c r="HU19" s="121">
        <f t="shared" si="167"/>
        <v>-9.760739229176656E-3</v>
      </c>
      <c r="HV19" s="117">
        <f t="shared" si="126"/>
        <v>0.11982942430703614</v>
      </c>
      <c r="HW19" s="30">
        <v>-11761</v>
      </c>
      <c r="HX19" s="121">
        <f t="shared" si="127"/>
        <v>-8.0296909446305673E-3</v>
      </c>
      <c r="HY19" s="117">
        <f t="shared" si="230"/>
        <v>0.14957346245211611</v>
      </c>
      <c r="HZ19" s="30">
        <f t="shared" si="128"/>
        <v>-22265</v>
      </c>
      <c r="IA19" s="121">
        <f t="shared" si="129"/>
        <v>-8.7628604274890519E-3</v>
      </c>
      <c r="IB19" s="117">
        <f t="shared" si="225"/>
        <v>0.13534661943364323</v>
      </c>
      <c r="IC19" s="30">
        <v>-11953</v>
      </c>
      <c r="ID19" s="121">
        <f t="shared" si="130"/>
        <v>-9.4833618688403374E-3</v>
      </c>
      <c r="IE19" s="117">
        <f t="shared" si="231"/>
        <v>7.4137311286843977E-2</v>
      </c>
      <c r="IF19" s="30">
        <f t="shared" si="131"/>
        <v>-34218</v>
      </c>
      <c r="IG19" s="121">
        <f t="shared" si="132"/>
        <v>-9.0017638911359544E-3</v>
      </c>
      <c r="IH19" s="117">
        <f t="shared" si="226"/>
        <v>0.11318771069408773</v>
      </c>
      <c r="II19" s="30">
        <v>-8860</v>
      </c>
      <c r="IJ19" s="121">
        <f t="shared" si="13"/>
        <v>-4.6133723230985203E-3</v>
      </c>
      <c r="IK19" s="117">
        <f t="shared" si="14"/>
        <v>-2.4551359682924101E-2</v>
      </c>
      <c r="IL19" s="30">
        <v>-43077</v>
      </c>
      <c r="IM19" s="121">
        <f t="shared" si="15"/>
        <v>-7.5286315025262342E-3</v>
      </c>
      <c r="IN19" s="117">
        <f t="shared" si="16"/>
        <v>8.1745497815329138E-2</v>
      </c>
      <c r="IO19" s="30">
        <v>-11431</v>
      </c>
      <c r="IP19" s="121">
        <f t="shared" si="17"/>
        <v>-9.2582393551710399E-3</v>
      </c>
      <c r="IQ19" s="117">
        <f t="shared" si="18"/>
        <v>8.8252094440213202E-2</v>
      </c>
    </row>
    <row r="20" spans="2:251" ht="16.5" customHeight="1">
      <c r="B20" s="125" t="s">
        <v>128</v>
      </c>
      <c r="C20" s="114" t="s">
        <v>129</v>
      </c>
      <c r="D20" s="119">
        <v>0</v>
      </c>
      <c r="E20" s="116">
        <f t="shared" si="179"/>
        <v>0</v>
      </c>
      <c r="F20" s="119">
        <v>0</v>
      </c>
      <c r="G20" s="116">
        <f t="shared" si="180"/>
        <v>0</v>
      </c>
      <c r="H20" s="115">
        <f t="shared" si="232"/>
        <v>0</v>
      </c>
      <c r="I20" s="116">
        <f t="shared" si="181"/>
        <v>0</v>
      </c>
      <c r="J20" s="119">
        <v>0</v>
      </c>
      <c r="K20" s="116">
        <f t="shared" si="182"/>
        <v>0</v>
      </c>
      <c r="L20" s="115">
        <f t="shared" si="233"/>
        <v>0</v>
      </c>
      <c r="M20" s="116">
        <f t="shared" si="183"/>
        <v>0</v>
      </c>
      <c r="N20" s="119">
        <v>0</v>
      </c>
      <c r="O20" s="116">
        <f t="shared" si="184"/>
        <v>0</v>
      </c>
      <c r="P20" s="115">
        <f>L20+N20</f>
        <v>0</v>
      </c>
      <c r="Q20" s="116">
        <f t="shared" si="185"/>
        <v>0</v>
      </c>
      <c r="R20" s="119">
        <v>0</v>
      </c>
      <c r="S20" s="116">
        <f t="shared" si="186"/>
        <v>0</v>
      </c>
      <c r="T20" s="24">
        <v>0</v>
      </c>
      <c r="U20" s="119">
        <v>0</v>
      </c>
      <c r="V20" s="117">
        <f t="shared" si="187"/>
        <v>0</v>
      </c>
      <c r="W20" s="24">
        <v>0</v>
      </c>
      <c r="X20" s="115">
        <f t="shared" si="234"/>
        <v>0</v>
      </c>
      <c r="Y20" s="117">
        <f t="shared" si="188"/>
        <v>0</v>
      </c>
      <c r="Z20" s="24">
        <v>0</v>
      </c>
      <c r="AA20" s="119">
        <v>0</v>
      </c>
      <c r="AB20" s="117">
        <f t="shared" si="189"/>
        <v>0</v>
      </c>
      <c r="AC20" s="24">
        <v>0</v>
      </c>
      <c r="AD20" s="115">
        <f t="shared" si="235"/>
        <v>0</v>
      </c>
      <c r="AE20" s="117">
        <f t="shared" si="190"/>
        <v>0</v>
      </c>
      <c r="AF20" s="24">
        <v>0</v>
      </c>
      <c r="AG20" s="119">
        <v>0</v>
      </c>
      <c r="AH20" s="117">
        <f t="shared" si="191"/>
        <v>0</v>
      </c>
      <c r="AI20" s="24">
        <v>0</v>
      </c>
      <c r="AJ20" s="115">
        <f t="shared" si="236"/>
        <v>0</v>
      </c>
      <c r="AK20" s="117">
        <f t="shared" si="192"/>
        <v>0</v>
      </c>
      <c r="AL20" s="24">
        <v>0</v>
      </c>
      <c r="AM20" s="118">
        <v>0</v>
      </c>
      <c r="AN20" s="117">
        <f t="shared" si="193"/>
        <v>0</v>
      </c>
      <c r="AO20" s="117">
        <v>0</v>
      </c>
      <c r="AP20" s="118">
        <v>0</v>
      </c>
      <c r="AQ20" s="117">
        <f t="shared" si="194"/>
        <v>0</v>
      </c>
      <c r="AR20" s="117">
        <v>0</v>
      </c>
      <c r="AS20" s="118">
        <f t="shared" si="237"/>
        <v>0</v>
      </c>
      <c r="AT20" s="117">
        <f t="shared" si="195"/>
        <v>0</v>
      </c>
      <c r="AU20" s="117"/>
      <c r="AV20" s="118">
        <v>0</v>
      </c>
      <c r="AW20" s="117">
        <f t="shared" si="196"/>
        <v>0</v>
      </c>
      <c r="AX20" s="117">
        <v>0</v>
      </c>
      <c r="AY20" s="118">
        <f t="shared" si="238"/>
        <v>0</v>
      </c>
      <c r="AZ20" s="117">
        <f t="shared" si="197"/>
        <v>0</v>
      </c>
      <c r="BA20" s="117">
        <v>0</v>
      </c>
      <c r="BB20" s="118">
        <v>-5190</v>
      </c>
      <c r="BC20" s="117">
        <f t="shared" si="198"/>
        <v>-8.6252455452850325E-3</v>
      </c>
      <c r="BD20" s="117">
        <v>1</v>
      </c>
      <c r="BE20" s="118">
        <f>BB20+AY20</f>
        <v>-5190</v>
      </c>
      <c r="BF20" s="117">
        <f t="shared" si="199"/>
        <v>-2.9627887434578886E-3</v>
      </c>
      <c r="BG20" s="117">
        <v>0</v>
      </c>
      <c r="BH20" s="118">
        <v>-2077</v>
      </c>
      <c r="BI20" s="117">
        <f t="shared" si="200"/>
        <v>-5.4175589423631201E-3</v>
      </c>
      <c r="BJ20" s="117">
        <v>1</v>
      </c>
      <c r="BK20" s="118">
        <v>-3029</v>
      </c>
      <c r="BL20" s="117">
        <f t="shared" si="201"/>
        <v>-5.9363522692975545E-3</v>
      </c>
      <c r="BM20" s="117">
        <v>1</v>
      </c>
      <c r="BN20" s="118">
        <f>BK20+BH20</f>
        <v>-5106</v>
      </c>
      <c r="BO20" s="117">
        <f t="shared" si="202"/>
        <v>-5.713780550989281E-3</v>
      </c>
      <c r="BP20" s="117">
        <v>1</v>
      </c>
      <c r="BQ20" s="118">
        <v>-3096</v>
      </c>
      <c r="BR20" s="117">
        <f t="shared" si="203"/>
        <v>-6.8948008391346753E-3</v>
      </c>
      <c r="BS20" s="117">
        <v>1</v>
      </c>
      <c r="BT20" s="118">
        <f>BN20+BQ20</f>
        <v>-8202</v>
      </c>
      <c r="BU20" s="117">
        <f t="shared" si="204"/>
        <v>-6.1087509607764857E-3</v>
      </c>
      <c r="BV20" s="117">
        <v>1</v>
      </c>
      <c r="BW20" s="118">
        <v>-2858</v>
      </c>
      <c r="BX20" s="117">
        <f t="shared" si="205"/>
        <v>-4.6565584481179879E-3</v>
      </c>
      <c r="BY20" s="117">
        <f t="shared" si="64"/>
        <v>-0.44932562620423888</v>
      </c>
      <c r="BZ20" s="118">
        <f t="shared" si="239"/>
        <v>-11060</v>
      </c>
      <c r="CA20" s="117">
        <f t="shared" si="206"/>
        <v>-5.6531770752935714E-3</v>
      </c>
      <c r="CB20" s="117">
        <f t="shared" si="66"/>
        <v>1.1310211946050095</v>
      </c>
      <c r="CC20" s="118">
        <v>-3585</v>
      </c>
      <c r="CD20" s="117">
        <f t="shared" si="207"/>
        <v>-9.885591853279618E-3</v>
      </c>
      <c r="CE20" s="117">
        <f t="shared" si="68"/>
        <v>0.72604718343765051</v>
      </c>
      <c r="CF20" s="118">
        <v>-4835</v>
      </c>
      <c r="CG20" s="117">
        <f t="shared" si="208"/>
        <v>-8.7159204805203234E-3</v>
      </c>
      <c r="CH20" s="117">
        <f t="shared" si="70"/>
        <v>0.59623638164410697</v>
      </c>
      <c r="CI20" s="118">
        <f>CF20+CC20</f>
        <v>-8420</v>
      </c>
      <c r="CJ20" s="117">
        <f t="shared" si="209"/>
        <v>-9.1783121498179594E-3</v>
      </c>
      <c r="CK20" s="117">
        <f t="shared" si="72"/>
        <v>0.64904034469251859</v>
      </c>
      <c r="CL20" s="118">
        <v>-4431</v>
      </c>
      <c r="CM20" s="117">
        <f t="shared" si="210"/>
        <v>-9.1036098042035617E-3</v>
      </c>
      <c r="CN20" s="117">
        <f t="shared" si="74"/>
        <v>0.431201550387597</v>
      </c>
      <c r="CO20" s="119">
        <f t="shared" si="240"/>
        <v>-12851</v>
      </c>
      <c r="CP20" s="117">
        <f t="shared" si="211"/>
        <v>-9.1524103151389025E-3</v>
      </c>
      <c r="CQ20" s="117">
        <f t="shared" si="76"/>
        <v>0.56681297244574491</v>
      </c>
      <c r="CR20" s="118">
        <v>-4392</v>
      </c>
      <c r="CS20" s="117">
        <f t="shared" si="212"/>
        <v>-6.1697698136426084E-3</v>
      </c>
      <c r="CT20" s="117">
        <f t="shared" si="78"/>
        <v>0.53673897830650796</v>
      </c>
      <c r="CU20" s="120">
        <v>-17243</v>
      </c>
      <c r="CV20" s="117">
        <f t="shared" si="213"/>
        <v>-8.1489890206279114E-3</v>
      </c>
      <c r="CW20" s="117">
        <f t="shared" si="80"/>
        <v>0.55904159132007236</v>
      </c>
      <c r="CX20" s="118">
        <v>-3829</v>
      </c>
      <c r="CY20" s="117">
        <f t="shared" si="214"/>
        <v>-8.6974100843619246E-3</v>
      </c>
      <c r="CZ20" s="117">
        <f t="shared" si="82"/>
        <v>6.8061366806136725E-2</v>
      </c>
      <c r="DA20" s="118">
        <v>-4629</v>
      </c>
      <c r="DB20" s="117">
        <f t="shared" si="215"/>
        <v>-7.3477473416202503E-3</v>
      </c>
      <c r="DC20" s="117">
        <f t="shared" si="84"/>
        <v>-4.2605997931747686E-2</v>
      </c>
      <c r="DD20" s="30">
        <f t="shared" si="241"/>
        <v>-8458</v>
      </c>
      <c r="DE20" s="117">
        <f t="shared" si="216"/>
        <v>-7.9029372053801266E-3</v>
      </c>
      <c r="DF20" s="117">
        <f t="shared" si="86"/>
        <v>4.5130641330166643E-3</v>
      </c>
      <c r="DG20" s="118">
        <v>-4459</v>
      </c>
      <c r="DH20" s="117">
        <f t="shared" si="217"/>
        <v>-7.8401378485775577E-3</v>
      </c>
      <c r="DI20" s="117">
        <f t="shared" si="88"/>
        <v>6.3191153238546516E-3</v>
      </c>
      <c r="DJ20" s="30">
        <f t="shared" si="242"/>
        <v>-12917</v>
      </c>
      <c r="DK20" s="117">
        <f t="shared" si="218"/>
        <v>-7.8811452279625993E-3</v>
      </c>
      <c r="DL20" s="117">
        <f t="shared" si="90"/>
        <v>5.1357870982802201E-3</v>
      </c>
      <c r="DM20" s="118">
        <v>-4468</v>
      </c>
      <c r="DN20" s="117">
        <f t="shared" si="219"/>
        <v>-5.4242456984201944E-3</v>
      </c>
      <c r="DO20" s="117">
        <f t="shared" si="92"/>
        <v>1.7304189435336959E-2</v>
      </c>
      <c r="DP20" s="30">
        <f>DJ20+DM20</f>
        <v>-17385</v>
      </c>
      <c r="DQ20" s="117">
        <f t="shared" si="220"/>
        <v>-7.0593738617597147E-3</v>
      </c>
      <c r="DR20" s="117">
        <f t="shared" si="94"/>
        <v>8.235225888766351E-3</v>
      </c>
      <c r="DS20" s="30">
        <v>-4727</v>
      </c>
      <c r="DT20" s="117">
        <f t="shared" si="221"/>
        <v>-9.1306472580050101E-3</v>
      </c>
      <c r="DU20" s="117">
        <f t="shared" si="134"/>
        <v>0.23452598589710116</v>
      </c>
      <c r="DV20" s="30">
        <v>-5549</v>
      </c>
      <c r="DW20" s="117">
        <f t="shared" si="222"/>
        <v>-7.4020913676060788E-3</v>
      </c>
      <c r="DX20" s="117">
        <f t="shared" si="135"/>
        <v>0.19874702959602497</v>
      </c>
      <c r="DY20" s="30">
        <f t="shared" si="243"/>
        <v>-10276</v>
      </c>
      <c r="DZ20" s="117">
        <f t="shared" si="223"/>
        <v>-8.1081934099229893E-3</v>
      </c>
      <c r="EA20" s="117">
        <f t="shared" si="136"/>
        <v>0.21494443130763763</v>
      </c>
      <c r="EB20" s="30">
        <v>-4259.549</v>
      </c>
      <c r="EC20" s="117">
        <f t="shared" si="254"/>
        <v>-6.482581923552222E-3</v>
      </c>
      <c r="ED20" s="117">
        <f t="shared" si="137"/>
        <v>-4.472998430141284E-2</v>
      </c>
      <c r="EE20" s="30">
        <f t="shared" si="244"/>
        <v>-14535.548999999999</v>
      </c>
      <c r="EF20" s="117">
        <f t="shared" si="255"/>
        <v>-7.553147519584958E-3</v>
      </c>
      <c r="EG20" s="117">
        <f t="shared" si="138"/>
        <v>0.12530378570875578</v>
      </c>
      <c r="EH20" s="30">
        <v>-3538</v>
      </c>
      <c r="EI20" s="117">
        <f t="shared" si="174"/>
        <v>-3.639243761443354E-3</v>
      </c>
      <c r="EJ20" s="117">
        <f t="shared" si="139"/>
        <v>-0.20814682184422562</v>
      </c>
      <c r="EK20" s="30">
        <v>-18073</v>
      </c>
      <c r="EL20" s="117">
        <f t="shared" si="140"/>
        <v>-6.2393474870857972E-3</v>
      </c>
      <c r="EM20" s="117">
        <f t="shared" si="157"/>
        <v>3.9574345700316371E-2</v>
      </c>
      <c r="EN20" s="30">
        <v>-4075</v>
      </c>
      <c r="EO20" s="117">
        <f t="shared" si="141"/>
        <v>-6.5810829797851743E-3</v>
      </c>
      <c r="EP20" s="117">
        <f t="shared" si="142"/>
        <v>-0.13793103448275867</v>
      </c>
      <c r="EQ20" s="30">
        <v>-4006</v>
      </c>
      <c r="ER20" s="117">
        <f t="shared" si="158"/>
        <v>-4.6844541839098468E-3</v>
      </c>
      <c r="ES20" s="117">
        <f t="shared" si="228"/>
        <v>-0.27806812038205087</v>
      </c>
      <c r="ET20" s="30">
        <f t="shared" si="245"/>
        <v>-8081</v>
      </c>
      <c r="EU20" s="117">
        <f t="shared" si="159"/>
        <v>-5.4809925337500542E-3</v>
      </c>
      <c r="EV20" s="117">
        <f t="shared" si="229"/>
        <v>-0.21360451537563252</v>
      </c>
      <c r="EW20" s="30">
        <v>-4001</v>
      </c>
      <c r="EX20" s="117">
        <f t="shared" si="160"/>
        <v>-4.9809526180813182E-3</v>
      </c>
      <c r="EY20" s="117">
        <f t="shared" si="96"/>
        <v>-6.0698679601995376E-2</v>
      </c>
      <c r="EZ20" s="30">
        <f t="shared" si="246"/>
        <v>-12082</v>
      </c>
      <c r="FA20" s="117">
        <f t="shared" si="161"/>
        <v>-5.3046391664314076E-3</v>
      </c>
      <c r="FB20" s="117">
        <f t="shared" si="97"/>
        <v>-0.16879644518414816</v>
      </c>
      <c r="FC20" s="30">
        <v>-4045</v>
      </c>
      <c r="FD20" s="117">
        <f t="shared" si="144"/>
        <v>-3.4154274308217628E-3</v>
      </c>
      <c r="FE20" s="117">
        <f t="shared" si="98"/>
        <v>0.14330130016958731</v>
      </c>
      <c r="FF20" s="30">
        <v>-16127</v>
      </c>
      <c r="FG20" s="117">
        <f t="shared" si="145"/>
        <v>-4.6583438283515693E-3</v>
      </c>
      <c r="FH20" s="117">
        <f t="shared" si="99"/>
        <v>-0.10767443147236211</v>
      </c>
      <c r="FI20" s="30">
        <v>-4479</v>
      </c>
      <c r="FJ20" s="117">
        <f t="shared" si="175"/>
        <v>-6.1632158253879356E-3</v>
      </c>
      <c r="FK20" s="117">
        <f t="shared" si="247"/>
        <v>9.9141104294478533E-2</v>
      </c>
      <c r="FL20" s="30">
        <v>-3360</v>
      </c>
      <c r="FM20" s="117">
        <f t="shared" si="147"/>
        <v>-3.5472860622274213E-3</v>
      </c>
      <c r="FN20" s="117">
        <f t="shared" si="248"/>
        <v>-0.16125811283075386</v>
      </c>
      <c r="FO20" s="30">
        <f>FI20+FL20</f>
        <v>-7839</v>
      </c>
      <c r="FP20" s="117">
        <f t="shared" si="176"/>
        <v>-4.6829803325579141E-3</v>
      </c>
      <c r="FQ20" s="117">
        <f t="shared" si="102"/>
        <v>-2.9946788763766885E-2</v>
      </c>
      <c r="FR20" s="30">
        <v>-1687</v>
      </c>
      <c r="FS20" s="121">
        <f t="shared" si="169"/>
        <v>-1.8601461212590334E-3</v>
      </c>
      <c r="FT20" s="117">
        <f t="shared" si="259"/>
        <v>-0.57835541114721312</v>
      </c>
      <c r="FU20" s="30">
        <v>-9524</v>
      </c>
      <c r="FV20" s="121">
        <f t="shared" si="163"/>
        <v>-3.690254226123776E-3</v>
      </c>
      <c r="FW20" s="117">
        <f t="shared" si="149"/>
        <v>-0.21171991392153622</v>
      </c>
      <c r="FX20" s="30">
        <v>-3613</v>
      </c>
      <c r="FY20" s="121">
        <f t="shared" si="177"/>
        <v>-2.7105211432652591E-3</v>
      </c>
      <c r="FZ20" s="117">
        <f t="shared" si="104"/>
        <v>-0.10679851668726825</v>
      </c>
      <c r="GA20" s="30">
        <v>-13139</v>
      </c>
      <c r="GB20" s="121">
        <f t="shared" si="249"/>
        <v>-3.3570876861901029E-3</v>
      </c>
      <c r="GC20" s="117">
        <f t="shared" si="250"/>
        <v>-0.18527934519749489</v>
      </c>
      <c r="GD20" s="30">
        <v>-2883</v>
      </c>
      <c r="GE20" s="117">
        <f t="shared" si="256"/>
        <v>-3.5395253131921289E-3</v>
      </c>
      <c r="GF20" s="117">
        <f t="shared" si="107"/>
        <v>-0.3563295378432686</v>
      </c>
      <c r="GG20" s="30">
        <v>-7003</v>
      </c>
      <c r="GH20" s="117">
        <f t="shared" si="150"/>
        <v>-6.302207167399509E-3</v>
      </c>
      <c r="GI20" s="117">
        <f t="shared" si="108"/>
        <v>1.0842261904761905</v>
      </c>
      <c r="GJ20" s="30">
        <f t="shared" si="178"/>
        <v>-9886</v>
      </c>
      <c r="GK20" s="121">
        <f t="shared" si="110"/>
        <v>-5.1336802868961846E-3</v>
      </c>
      <c r="GL20" s="117">
        <f t="shared" si="151"/>
        <v>0.26113024620487302</v>
      </c>
      <c r="GM20" s="30">
        <v>-7319</v>
      </c>
      <c r="GN20" s="121">
        <f t="shared" si="111"/>
        <v>-6.9898413795935598E-3</v>
      </c>
      <c r="GO20" s="117">
        <f t="shared" si="112"/>
        <v>3.3384706579727323</v>
      </c>
      <c r="GP20" s="30">
        <f t="shared" si="113"/>
        <v>-17205</v>
      </c>
      <c r="GQ20" s="121">
        <f t="shared" si="114"/>
        <v>-5.7874633553159386E-3</v>
      </c>
      <c r="GR20" s="117">
        <f t="shared" si="115"/>
        <v>0.80648887022259563</v>
      </c>
      <c r="GS20" s="30">
        <v>-7747.7449999999999</v>
      </c>
      <c r="GT20" s="121">
        <f t="shared" si="251"/>
        <v>-4.6399044919562564E-3</v>
      </c>
      <c r="GU20" s="117">
        <f t="shared" si="152"/>
        <v>1.1444076944367563</v>
      </c>
      <c r="GV20" s="30">
        <f t="shared" si="164"/>
        <v>-24952.744999999999</v>
      </c>
      <c r="GW20" s="121">
        <f t="shared" si="117"/>
        <v>-5.3747211698931549E-3</v>
      </c>
      <c r="GX20" s="117">
        <f t="shared" si="153"/>
        <v>0.89913577897861319</v>
      </c>
      <c r="GY20" s="30">
        <v>-6467.0164500000001</v>
      </c>
      <c r="GZ20" s="121">
        <f t="shared" si="257"/>
        <v>-6.397317673942398E-3</v>
      </c>
      <c r="HA20" s="117">
        <f t="shared" si="154"/>
        <v>1.2431552029136315</v>
      </c>
      <c r="HB20" s="30">
        <v>-7543.4621100000004</v>
      </c>
      <c r="HC20" s="121">
        <f>(HB20/$HB$8)</f>
        <v>-5.5703125696892541E-3</v>
      </c>
      <c r="HD20" s="117">
        <f t="shared" si="173"/>
        <v>7.7175797515350641E-2</v>
      </c>
      <c r="HE20" s="30">
        <f t="shared" si="120"/>
        <v>-14010.47856</v>
      </c>
      <c r="HF20" s="121">
        <f t="shared" si="165"/>
        <v>-5.9237893367823464E-3</v>
      </c>
      <c r="HG20" s="117">
        <f t="shared" si="170"/>
        <v>0.41720398138782122</v>
      </c>
      <c r="HH20" s="30">
        <v>-5498</v>
      </c>
      <c r="HI20" s="121">
        <f t="shared" si="258"/>
        <v>-4.4041606421198927E-3</v>
      </c>
      <c r="HJ20" s="117">
        <f t="shared" si="166"/>
        <v>-0.24880448148654188</v>
      </c>
      <c r="HK20" s="30">
        <f t="shared" si="252"/>
        <v>-19508.47856</v>
      </c>
      <c r="HL20" s="121">
        <f t="shared" si="224"/>
        <v>-5.3987973275667874E-3</v>
      </c>
      <c r="HM20" s="117">
        <f t="shared" si="155"/>
        <v>0.13388425225225231</v>
      </c>
      <c r="HN20" s="30">
        <v>-6923</v>
      </c>
      <c r="HO20" s="121">
        <f t="shared" si="260"/>
        <v>-3.7678938219168094E-3</v>
      </c>
      <c r="HP20" s="117">
        <f t="shared" si="123"/>
        <v>-0.10644968310134106</v>
      </c>
      <c r="HQ20" s="30">
        <f t="shared" si="253"/>
        <v>-26431.47856</v>
      </c>
      <c r="HR20" s="121">
        <f t="shared" si="124"/>
        <v>-4.8490545257878952E-3</v>
      </c>
      <c r="HS20" s="117">
        <f t="shared" si="125"/>
        <v>5.9261358219306226E-2</v>
      </c>
      <c r="HT20" s="30">
        <v>-6736</v>
      </c>
      <c r="HU20" s="121">
        <f t="shared" si="167"/>
        <v>-6.2593620951764996E-3</v>
      </c>
      <c r="HV20" s="117">
        <f t="shared" si="126"/>
        <v>4.1593144548132344E-2</v>
      </c>
      <c r="HW20" s="30">
        <v>-5739</v>
      </c>
      <c r="HX20" s="121">
        <f t="shared" si="127"/>
        <v>-3.9182379331038873E-3</v>
      </c>
      <c r="HY20" s="117">
        <f t="shared" si="230"/>
        <v>-0.23920874575719187</v>
      </c>
      <c r="HZ20" s="30">
        <f t="shared" si="128"/>
        <v>-12475</v>
      </c>
      <c r="IA20" s="121">
        <f t="shared" si="129"/>
        <v>-4.909799408620073E-3</v>
      </c>
      <c r="IB20" s="117">
        <f t="shared" si="225"/>
        <v>-0.10959501157824836</v>
      </c>
      <c r="IC20" s="30">
        <v>-5786</v>
      </c>
      <c r="ID20" s="121">
        <f t="shared" si="130"/>
        <v>-4.5905405984363913E-3</v>
      </c>
      <c r="IE20" s="117">
        <f t="shared" si="231"/>
        <v>5.2382684612586328E-2</v>
      </c>
      <c r="IF20" s="30">
        <f t="shared" si="131"/>
        <v>-18261</v>
      </c>
      <c r="IG20" s="121">
        <f t="shared" si="132"/>
        <v>-4.8039397514768149E-3</v>
      </c>
      <c r="IH20" s="117">
        <f t="shared" si="226"/>
        <v>-6.3945456134022582E-2</v>
      </c>
      <c r="II20" s="30">
        <v>-5783</v>
      </c>
      <c r="IJ20" s="121">
        <f t="shared" si="13"/>
        <v>-3.01118872962514E-3</v>
      </c>
      <c r="IK20" s="117">
        <f t="shared" si="14"/>
        <v>-0.16466849631662572</v>
      </c>
      <c r="IL20" s="30">
        <f t="shared" si="172"/>
        <v>-24044</v>
      </c>
      <c r="IM20" s="121">
        <f t="shared" si="15"/>
        <v>-4.2022057210748375E-3</v>
      </c>
      <c r="IN20" s="117">
        <f t="shared" si="16"/>
        <v>-9.0327090653683051E-2</v>
      </c>
      <c r="IO20" s="30">
        <v>-6861</v>
      </c>
      <c r="IP20" s="121">
        <f t="shared" si="17"/>
        <v>-5.5568874303060537E-3</v>
      </c>
      <c r="IQ20" s="117">
        <f t="shared" si="18"/>
        <v>1.8557007125890701E-2</v>
      </c>
    </row>
    <row r="21" spans="2:251" ht="16.5" customHeight="1">
      <c r="B21" s="125" t="s">
        <v>130</v>
      </c>
      <c r="C21" s="114" t="s">
        <v>131</v>
      </c>
      <c r="D21" s="119">
        <v>-6073</v>
      </c>
      <c r="E21" s="116">
        <f t="shared" si="179"/>
        <v>-3.066985839242066E-2</v>
      </c>
      <c r="F21" s="119">
        <v>-9448</v>
      </c>
      <c r="G21" s="116">
        <f t="shared" si="180"/>
        <v>-3.3845845214724807E-2</v>
      </c>
      <c r="H21" s="115">
        <f t="shared" si="232"/>
        <v>-15521</v>
      </c>
      <c r="I21" s="116">
        <f t="shared" si="181"/>
        <v>-3.2527873250062872E-2</v>
      </c>
      <c r="J21" s="119">
        <v>-8298</v>
      </c>
      <c r="K21" s="116">
        <f t="shared" si="182"/>
        <v>-3.2488557747647924E-2</v>
      </c>
      <c r="L21" s="115">
        <f t="shared" si="233"/>
        <v>-23819</v>
      </c>
      <c r="M21" s="116">
        <f t="shared" si="183"/>
        <v>-3.2514165823747256E-2</v>
      </c>
      <c r="N21" s="119">
        <v>-15100</v>
      </c>
      <c r="O21" s="116">
        <f t="shared" si="184"/>
        <v>-3.7389101695880514E-2</v>
      </c>
      <c r="P21" s="115">
        <f>L21+N21+1</f>
        <v>-38918</v>
      </c>
      <c r="Q21" s="116">
        <f t="shared" si="185"/>
        <v>-3.4245719505048247E-2</v>
      </c>
      <c r="R21" s="119">
        <v>-8250</v>
      </c>
      <c r="S21" s="116">
        <f t="shared" si="186"/>
        <v>-3.286918066096934E-2</v>
      </c>
      <c r="T21" s="24">
        <f>R21/D21-1</f>
        <v>0.35847192491355173</v>
      </c>
      <c r="U21" s="119">
        <v>-12081</v>
      </c>
      <c r="V21" s="117">
        <f t="shared" si="187"/>
        <v>-3.3773262624088293E-2</v>
      </c>
      <c r="W21" s="24">
        <f>U21/F21-1</f>
        <v>0.2786833192209992</v>
      </c>
      <c r="X21" s="115">
        <f t="shared" si="234"/>
        <v>-20331</v>
      </c>
      <c r="Y21" s="117">
        <f t="shared" si="188"/>
        <v>-3.3400470507833034E-2</v>
      </c>
      <c r="Z21" s="24">
        <f>X21/H21-1</f>
        <v>0.30990271245409451</v>
      </c>
      <c r="AA21" s="119">
        <v>-11360</v>
      </c>
      <c r="AB21" s="117">
        <f t="shared" si="189"/>
        <v>-3.5442074359718335E-2</v>
      </c>
      <c r="AC21" s="24">
        <f t="shared" ref="AC21:AC30" si="261">AA21/J21-1</f>
        <v>0.36900457941672693</v>
      </c>
      <c r="AD21" s="115">
        <f t="shared" si="235"/>
        <v>-31691</v>
      </c>
      <c r="AE21" s="117">
        <f t="shared" si="190"/>
        <v>-3.4104691318698227E-2</v>
      </c>
      <c r="AF21" s="24">
        <f t="shared" ref="AF21:AF30" si="262">AD21/L21-1</f>
        <v>0.3304924639993283</v>
      </c>
      <c r="AG21" s="119">
        <v>-20307</v>
      </c>
      <c r="AH21" s="117">
        <f t="shared" si="191"/>
        <v>-4.0062815780491992E-2</v>
      </c>
      <c r="AI21" s="24">
        <f>AG21/N21-1</f>
        <v>0.34483443708609274</v>
      </c>
      <c r="AJ21" s="115">
        <f t="shared" si="236"/>
        <v>-51998</v>
      </c>
      <c r="AK21" s="117">
        <f t="shared" si="192"/>
        <v>-3.6207658910734242E-2</v>
      </c>
      <c r="AL21" s="24">
        <f>AJ21/P21-1</f>
        <v>0.33609126882162488</v>
      </c>
      <c r="AM21" s="118">
        <v>-16190</v>
      </c>
      <c r="AN21" s="117">
        <f t="shared" si="193"/>
        <v>-5.217649125181683E-2</v>
      </c>
      <c r="AO21" s="117">
        <f>AM21/R21-1</f>
        <v>0.9624242424242424</v>
      </c>
      <c r="AP21" s="118">
        <v>-27243</v>
      </c>
      <c r="AQ21" s="117">
        <f t="shared" si="194"/>
        <v>-6.1309088454051378E-2</v>
      </c>
      <c r="AR21" s="117">
        <f>AP21/U21-1</f>
        <v>1.255028557238639</v>
      </c>
      <c r="AS21" s="118">
        <f t="shared" si="237"/>
        <v>-43433</v>
      </c>
      <c r="AT21" s="117">
        <f t="shared" si="195"/>
        <v>-5.7553985434268692E-2</v>
      </c>
      <c r="AU21" s="117">
        <f>AS21/X21-1</f>
        <v>1.1362943288574097</v>
      </c>
      <c r="AV21" s="118">
        <v>-23773</v>
      </c>
      <c r="AW21" s="117">
        <f t="shared" si="196"/>
        <v>-6.0130312273939064E-2</v>
      </c>
      <c r="AX21" s="117">
        <f>AV21/AA21-1</f>
        <v>1.0926936619718308</v>
      </c>
      <c r="AY21" s="118">
        <f t="shared" si="238"/>
        <v>-67206</v>
      </c>
      <c r="AZ21" s="117">
        <f t="shared" si="197"/>
        <v>-5.843969509724297E-2</v>
      </c>
      <c r="BA21" s="117">
        <f>AY21/AD21-1</f>
        <v>1.1206651730775299</v>
      </c>
      <c r="BB21" s="118">
        <v>-32999</v>
      </c>
      <c r="BC21" s="117">
        <f t="shared" si="198"/>
        <v>-5.4840939836004E-2</v>
      </c>
      <c r="BD21" s="117">
        <f>BB21/AG21-1</f>
        <v>0.62500615551287741</v>
      </c>
      <c r="BE21" s="118">
        <f>BB21+AY21-1</f>
        <v>-100206</v>
      </c>
      <c r="BF21" s="117">
        <f t="shared" si="199"/>
        <v>-5.7204086479179413E-2</v>
      </c>
      <c r="BG21" s="117">
        <f>BE21/AJ21-1</f>
        <v>0.92711258125312512</v>
      </c>
      <c r="BH21" s="118">
        <v>-22079</v>
      </c>
      <c r="BI21" s="117">
        <f t="shared" si="200"/>
        <v>-5.7589929652592839E-2</v>
      </c>
      <c r="BJ21" s="117">
        <f>(BH21/AM21)-1</f>
        <v>0.36374305126621365</v>
      </c>
      <c r="BK21" s="118">
        <v>-29959</v>
      </c>
      <c r="BL21" s="117">
        <f t="shared" si="201"/>
        <v>-5.8714815990718205E-2</v>
      </c>
      <c r="BM21" s="117">
        <f>(BK21/AP21)-1</f>
        <v>9.9695334581360262E-2</v>
      </c>
      <c r="BN21" s="118">
        <f>BK21+BH21+1</f>
        <v>-52037</v>
      </c>
      <c r="BO21" s="117">
        <f t="shared" si="202"/>
        <v>-5.8231100378344926E-2</v>
      </c>
      <c r="BP21" s="117">
        <f>BN21/AS21-1</f>
        <v>0.19809822024727741</v>
      </c>
      <c r="BQ21" s="118">
        <v>-26464</v>
      </c>
      <c r="BR21" s="117">
        <f t="shared" si="203"/>
        <v>-5.8935403555187359E-2</v>
      </c>
      <c r="BS21" s="117">
        <f>(BQ21/AV21)-1</f>
        <v>0.11319564211500444</v>
      </c>
      <c r="BT21" s="118">
        <f>BN21+BQ21-1</f>
        <v>-78502</v>
      </c>
      <c r="BU21" s="117">
        <f t="shared" si="204"/>
        <v>-5.8467345516078482E-2</v>
      </c>
      <c r="BV21" s="117">
        <f>BT21/AY21-1</f>
        <v>0.16808023093176194</v>
      </c>
      <c r="BW21" s="118">
        <v>-32625</v>
      </c>
      <c r="BX21" s="117">
        <f t="shared" si="205"/>
        <v>-5.3156129940465133E-2</v>
      </c>
      <c r="BY21" s="117">
        <f t="shared" si="64"/>
        <v>-1.1333676778084167E-2</v>
      </c>
      <c r="BZ21" s="118">
        <f t="shared" si="239"/>
        <v>-111127</v>
      </c>
      <c r="CA21" s="117">
        <f t="shared" si="206"/>
        <v>-5.6801140040338947E-2</v>
      </c>
      <c r="CB21" s="117">
        <f t="shared" si="66"/>
        <v>0.1089854898908249</v>
      </c>
      <c r="CC21" s="118">
        <v>-22262</v>
      </c>
      <c r="CD21" s="117">
        <f t="shared" si="207"/>
        <v>-6.1387181544689216E-2</v>
      </c>
      <c r="CE21" s="117">
        <f t="shared" si="68"/>
        <v>8.2884188595497843E-3</v>
      </c>
      <c r="CF21" s="118">
        <v>-32035</v>
      </c>
      <c r="CG21" s="117">
        <f t="shared" si="208"/>
        <v>-5.7748606534326487E-2</v>
      </c>
      <c r="CH21" s="117">
        <f t="shared" si="70"/>
        <v>6.9294702760439364E-2</v>
      </c>
      <c r="CI21" s="118">
        <f>CF21+CC21</f>
        <v>-54297</v>
      </c>
      <c r="CJ21" s="117">
        <f t="shared" si="209"/>
        <v>-5.9187032636421111E-2</v>
      </c>
      <c r="CK21" s="117">
        <f t="shared" si="72"/>
        <v>4.3430635893691116E-2</v>
      </c>
      <c r="CL21" s="118">
        <v>-28487</v>
      </c>
      <c r="CM21" s="117">
        <f t="shared" si="210"/>
        <v>-5.8527314938466912E-2</v>
      </c>
      <c r="CN21" s="117">
        <f t="shared" si="74"/>
        <v>7.6443470374848888E-2</v>
      </c>
      <c r="CO21" s="119">
        <f t="shared" si="240"/>
        <v>-82784</v>
      </c>
      <c r="CP21" s="117">
        <f t="shared" si="211"/>
        <v>-5.8958301729706557E-2</v>
      </c>
      <c r="CQ21" s="117">
        <f t="shared" si="76"/>
        <v>5.4546380983923948E-2</v>
      </c>
      <c r="CR21" s="118">
        <v>-29635</v>
      </c>
      <c r="CS21" s="117">
        <f t="shared" si="212"/>
        <v>-4.1630493722062546E-2</v>
      </c>
      <c r="CT21" s="117">
        <f t="shared" si="78"/>
        <v>-9.1647509578544062E-2</v>
      </c>
      <c r="CU21" s="120">
        <f>CO21+CR21</f>
        <v>-112419</v>
      </c>
      <c r="CV21" s="117">
        <f t="shared" si="213"/>
        <v>-5.3128875294900492E-2</v>
      </c>
      <c r="CW21" s="117">
        <f t="shared" si="80"/>
        <v>1.162633743374708E-2</v>
      </c>
      <c r="CX21" s="118">
        <v>-23584</v>
      </c>
      <c r="CY21" s="117">
        <f t="shared" si="214"/>
        <v>-5.3570049472340467E-2</v>
      </c>
      <c r="CZ21" s="117">
        <f t="shared" si="82"/>
        <v>5.9383703171323354E-2</v>
      </c>
      <c r="DA21" s="118">
        <v>-28568</v>
      </c>
      <c r="DB21" s="117">
        <f t="shared" si="215"/>
        <v>-4.5346823515966153E-2</v>
      </c>
      <c r="DC21" s="117">
        <f t="shared" si="84"/>
        <v>-0.10822537849227409</v>
      </c>
      <c r="DD21" s="30">
        <f t="shared" si="241"/>
        <v>-52152</v>
      </c>
      <c r="DE21" s="117">
        <f t="shared" si="216"/>
        <v>-4.8729484645895528E-2</v>
      </c>
      <c r="DF21" s="117">
        <f t="shared" si="86"/>
        <v>-3.9504945024587013E-2</v>
      </c>
      <c r="DG21" s="118">
        <v>-18758</v>
      </c>
      <c r="DH21" s="117">
        <f t="shared" si="217"/>
        <v>-3.298167879874811E-2</v>
      </c>
      <c r="DI21" s="117">
        <f t="shared" si="88"/>
        <v>-0.34152420402288763</v>
      </c>
      <c r="DJ21" s="30">
        <f t="shared" si="242"/>
        <v>-70910</v>
      </c>
      <c r="DK21" s="117">
        <f t="shared" si="218"/>
        <v>-4.3264845406427797E-2</v>
      </c>
      <c r="DL21" s="117">
        <f t="shared" si="90"/>
        <v>-0.14343351372245849</v>
      </c>
      <c r="DM21" s="118">
        <v>-17262</v>
      </c>
      <c r="DN21" s="117">
        <f t="shared" si="219"/>
        <v>-2.0956430001371845E-2</v>
      </c>
      <c r="DO21" s="117">
        <f t="shared" si="92"/>
        <v>-0.41751307575501939</v>
      </c>
      <c r="DP21" s="30">
        <f>DJ21+DM21</f>
        <v>-88172</v>
      </c>
      <c r="DQ21" s="117">
        <f t="shared" si="220"/>
        <v>-3.5803227618008492E-2</v>
      </c>
      <c r="DR21" s="117">
        <f t="shared" si="94"/>
        <v>-0.21568418149956858</v>
      </c>
      <c r="DS21" s="30">
        <v>-18809</v>
      </c>
      <c r="DT21" s="117">
        <f t="shared" si="221"/>
        <v>-3.6331361175336627E-2</v>
      </c>
      <c r="DU21" s="117">
        <f t="shared" si="134"/>
        <v>-0.20246777476255085</v>
      </c>
      <c r="DV21" s="30">
        <v>-28926</v>
      </c>
      <c r="DW21" s="117">
        <f t="shared" si="222"/>
        <v>-3.8585852387704712E-2</v>
      </c>
      <c r="DX21" s="117">
        <f t="shared" si="135"/>
        <v>1.2531503780453646E-2</v>
      </c>
      <c r="DY21" s="30">
        <f t="shared" si="243"/>
        <v>-47735</v>
      </c>
      <c r="DZ21" s="117">
        <f t="shared" si="223"/>
        <v>-3.7664909733619495E-2</v>
      </c>
      <c r="EA21" s="117">
        <f t="shared" si="136"/>
        <v>-8.4694738456818519E-2</v>
      </c>
      <c r="EB21" s="30">
        <v>-24384</v>
      </c>
      <c r="EC21" s="117">
        <f t="shared" si="254"/>
        <v>-3.7109862481661177E-2</v>
      </c>
      <c r="ED21" s="117">
        <f t="shared" si="137"/>
        <v>0.29992536517752422</v>
      </c>
      <c r="EE21" s="30">
        <f t="shared" si="244"/>
        <v>-72119</v>
      </c>
      <c r="EF21" s="117">
        <f t="shared" si="255"/>
        <v>-3.747539538857099E-2</v>
      </c>
      <c r="EG21" s="117">
        <f t="shared" si="138"/>
        <v>1.7049781413058795E-2</v>
      </c>
      <c r="EH21" s="30">
        <v>-37307</v>
      </c>
      <c r="EI21" s="117">
        <f t="shared" si="174"/>
        <v>-3.8374580838939291E-2</v>
      </c>
      <c r="EJ21" s="117">
        <f t="shared" si="139"/>
        <v>1.1612211794693548</v>
      </c>
      <c r="EK21" s="30">
        <v>-109427</v>
      </c>
      <c r="EL21" s="117">
        <f t="shared" si="140"/>
        <v>-3.7777517704273643E-2</v>
      </c>
      <c r="EM21" s="117">
        <f>(EK21/DP21)-1</f>
        <v>0.24106292246971828</v>
      </c>
      <c r="EN21" s="30">
        <v>-20227</v>
      </c>
      <c r="EO21" s="117">
        <f t="shared" si="141"/>
        <v>-3.2666396425058829E-2</v>
      </c>
      <c r="EP21" s="117">
        <f t="shared" si="142"/>
        <v>7.5389441224945397E-2</v>
      </c>
      <c r="EQ21" s="30">
        <v>-33397</v>
      </c>
      <c r="ER21" s="117">
        <f t="shared" si="158"/>
        <v>-3.9053099445840532E-2</v>
      </c>
      <c r="ES21" s="117">
        <f t="shared" si="228"/>
        <v>0.15456682569314806</v>
      </c>
      <c r="ET21" s="30">
        <v>-53625</v>
      </c>
      <c r="EU21" s="117">
        <f t="shared" si="159"/>
        <v>-3.6371516473499156E-2</v>
      </c>
      <c r="EV21" s="117">
        <f t="shared" si="229"/>
        <v>0.12338954645438349</v>
      </c>
      <c r="EW21" s="30">
        <v>-29018</v>
      </c>
      <c r="EX21" s="117">
        <f t="shared" si="160"/>
        <v>-3.6125289445509551E-2</v>
      </c>
      <c r="EY21" s="117">
        <f t="shared" si="96"/>
        <v>0.19004265091863526</v>
      </c>
      <c r="EZ21" s="30">
        <f t="shared" si="246"/>
        <v>-82643</v>
      </c>
      <c r="FA21" s="117">
        <f t="shared" si="161"/>
        <v>-3.6284662690894788E-2</v>
      </c>
      <c r="FB21" s="117">
        <f t="shared" si="97"/>
        <v>0.14592548426905538</v>
      </c>
      <c r="FC21" s="30">
        <v>-43438</v>
      </c>
      <c r="FD21" s="117">
        <f t="shared" si="144"/>
        <v>-3.6677215510515636E-2</v>
      </c>
      <c r="FE21" s="117">
        <f t="shared" si="98"/>
        <v>0.1643391320663683</v>
      </c>
      <c r="FF21" s="30">
        <v>-126081</v>
      </c>
      <c r="FG21" s="117">
        <f t="shared" si="145"/>
        <v>-3.6418964979375842E-2</v>
      </c>
      <c r="FH21" s="117">
        <f t="shared" si="99"/>
        <v>0.15219278605828546</v>
      </c>
      <c r="FI21" s="30">
        <v>-28825</v>
      </c>
      <c r="FJ21" s="117">
        <f t="shared" si="175"/>
        <v>-3.9663919662158348E-2</v>
      </c>
      <c r="FK21" s="117">
        <f t="shared" si="247"/>
        <v>0.42507539427497898</v>
      </c>
      <c r="FL21" s="30">
        <v>-37145</v>
      </c>
      <c r="FM21" s="117">
        <f t="shared" si="147"/>
        <v>-3.9215458565904034E-2</v>
      </c>
      <c r="FN21" s="117">
        <f t="shared" si="248"/>
        <v>0.11222564901039012</v>
      </c>
      <c r="FO21" s="30">
        <f t="shared" si="162"/>
        <v>-65970</v>
      </c>
      <c r="FP21" s="117">
        <f t="shared" si="176"/>
        <v>-3.941015595596959E-2</v>
      </c>
      <c r="FQ21" s="117">
        <f t="shared" si="102"/>
        <v>0.23020979020979015</v>
      </c>
      <c r="FR21" s="30">
        <v>-33115</v>
      </c>
      <c r="FS21" s="121">
        <f t="shared" si="169"/>
        <v>-3.6513775225544096E-2</v>
      </c>
      <c r="FT21" s="117">
        <f t="shared" si="259"/>
        <v>0.14118822799641606</v>
      </c>
      <c r="FU21" s="30">
        <v>-99085</v>
      </c>
      <c r="FV21" s="121">
        <f t="shared" ref="FV21:FV27" si="263">(FU21/$FU$8)</f>
        <v>-3.8392360352317759E-2</v>
      </c>
      <c r="FW21" s="117">
        <f t="shared" si="149"/>
        <v>0.19895211935675139</v>
      </c>
      <c r="FX21" s="30">
        <v>-43403</v>
      </c>
      <c r="FY21" s="121">
        <f t="shared" si="177"/>
        <v>-3.2561513750662061E-2</v>
      </c>
      <c r="FZ21" s="117">
        <f t="shared" si="104"/>
        <v>-8.0574612090800191E-4</v>
      </c>
      <c r="GA21" s="30">
        <v>-142489</v>
      </c>
      <c r="GB21" s="121">
        <f t="shared" si="249"/>
        <v>-3.64067331849868E-2</v>
      </c>
      <c r="GC21" s="117">
        <f t="shared" si="250"/>
        <v>0.13013856171826044</v>
      </c>
      <c r="GD21" s="30">
        <v>-29171</v>
      </c>
      <c r="GE21" s="117">
        <f t="shared" si="256"/>
        <v>-3.5813906663589176E-2</v>
      </c>
      <c r="GF21" s="117">
        <f t="shared" si="107"/>
        <v>1.2003469210754458E-2</v>
      </c>
      <c r="GG21" s="30">
        <v>-54043</v>
      </c>
      <c r="GH21" s="117">
        <f t="shared" si="150"/>
        <v>-4.8634896751074068E-2</v>
      </c>
      <c r="GI21" s="117">
        <f t="shared" si="108"/>
        <v>0.45491990846681918</v>
      </c>
      <c r="GJ21" s="30">
        <f t="shared" si="178"/>
        <v>-83214</v>
      </c>
      <c r="GK21" s="121">
        <f t="shared" si="110"/>
        <v>-4.321202421543386E-2</v>
      </c>
      <c r="GL21" s="117">
        <f t="shared" si="151"/>
        <v>0.2613915416098227</v>
      </c>
      <c r="GM21" s="30">
        <v>-51852</v>
      </c>
      <c r="GN21" s="121">
        <f t="shared" si="111"/>
        <v>-4.9520051265840311E-2</v>
      </c>
      <c r="GO21" s="117">
        <f t="shared" si="112"/>
        <v>0.56581609542503397</v>
      </c>
      <c r="GP21" s="30">
        <f t="shared" si="113"/>
        <v>-135066</v>
      </c>
      <c r="GQ21" s="121">
        <f t="shared" si="114"/>
        <v>-4.5433857922063503E-2</v>
      </c>
      <c r="GR21" s="117">
        <f t="shared" si="115"/>
        <v>0.3631326638744512</v>
      </c>
      <c r="GS21" s="30">
        <v>-53392</v>
      </c>
      <c r="GT21" s="121">
        <f t="shared" si="251"/>
        <v>-3.1974952793945646E-2</v>
      </c>
      <c r="GU21" s="117">
        <f t="shared" si="152"/>
        <v>0.23014538165564602</v>
      </c>
      <c r="GV21" s="30">
        <f t="shared" si="164"/>
        <v>-188458</v>
      </c>
      <c r="GW21" s="121">
        <f t="shared" si="117"/>
        <v>-4.059309716168398E-2</v>
      </c>
      <c r="GX21" s="117">
        <f t="shared" si="153"/>
        <v>0.32261437725017372</v>
      </c>
      <c r="GY21" s="30">
        <v>-45737</v>
      </c>
      <c r="GZ21" s="121">
        <f t="shared" si="257"/>
        <v>-4.5244065901997733E-2</v>
      </c>
      <c r="HA21" s="117">
        <f t="shared" si="154"/>
        <v>0.56789277021699625</v>
      </c>
      <c r="HB21" s="30">
        <v>-74136</v>
      </c>
      <c r="HC21" s="121">
        <f t="shared" ref="HC21:HC40" si="264">(HB21/$HB$8)</f>
        <v>-5.4744185977820541E-2</v>
      </c>
      <c r="HD21" s="117">
        <f t="shared" si="173"/>
        <v>0.37179653239087385</v>
      </c>
      <c r="HE21" s="30">
        <f t="shared" si="120"/>
        <v>-119873</v>
      </c>
      <c r="HF21" s="121">
        <f t="shared" si="165"/>
        <v>-5.0683664810383909E-2</v>
      </c>
      <c r="HG21" s="117">
        <f t="shared" si="170"/>
        <v>0.44053885163554218</v>
      </c>
      <c r="HH21" s="30">
        <v>-76307</v>
      </c>
      <c r="HI21" s="121">
        <f t="shared" si="258"/>
        <v>-6.1125552222306777E-2</v>
      </c>
      <c r="HJ21" s="117">
        <f t="shared" si="166"/>
        <v>0.47163079534058472</v>
      </c>
      <c r="HK21" s="30">
        <f t="shared" si="252"/>
        <v>-196180</v>
      </c>
      <c r="HL21" s="121">
        <f t="shared" si="224"/>
        <v>-5.4291064086037691E-2</v>
      </c>
      <c r="HM21" s="117">
        <f t="shared" si="155"/>
        <v>0.45247508625412758</v>
      </c>
      <c r="HN21" s="30">
        <v>-84963</v>
      </c>
      <c r="HO21" s="121">
        <f t="shared" si="260"/>
        <v>-4.624173953365851E-2</v>
      </c>
      <c r="HP21" s="117">
        <f t="shared" si="123"/>
        <v>0.59130581360503442</v>
      </c>
      <c r="HQ21" s="30">
        <f t="shared" si="253"/>
        <v>-281143</v>
      </c>
      <c r="HR21" s="121">
        <f t="shared" si="124"/>
        <v>-5.1577808386652213E-2</v>
      </c>
      <c r="HS21" s="117">
        <f t="shared" si="125"/>
        <v>0.49180719311464616</v>
      </c>
      <c r="HT21" s="30">
        <v>-50177</v>
      </c>
      <c r="HU21" s="121">
        <f t="shared" si="167"/>
        <v>-4.6626486319725539E-2</v>
      </c>
      <c r="HV21" s="117">
        <f t="shared" si="126"/>
        <v>9.7076764982399366E-2</v>
      </c>
      <c r="HW21" s="30">
        <v>-77523</v>
      </c>
      <c r="HX21" s="121">
        <f t="shared" si="127"/>
        <v>-5.2927959450777606E-2</v>
      </c>
      <c r="HY21" s="117">
        <f t="shared" si="230"/>
        <v>4.5686306247976649E-2</v>
      </c>
      <c r="HZ21" s="30">
        <f t="shared" si="128"/>
        <v>-127700</v>
      </c>
      <c r="IA21" s="121">
        <f t="shared" si="129"/>
        <v>-5.0259028816094856E-2</v>
      </c>
      <c r="IB21" s="117">
        <f t="shared" si="225"/>
        <v>6.5294102925596231E-2</v>
      </c>
      <c r="IC21" s="30">
        <v>-68811</v>
      </c>
      <c r="ID21" s="121">
        <f t="shared" si="130"/>
        <v>-5.4593793487557302E-2</v>
      </c>
      <c r="IE21" s="117">
        <f t="shared" si="231"/>
        <v>-9.823476221054428E-2</v>
      </c>
      <c r="IF21" s="30">
        <f t="shared" si="131"/>
        <v>-196511</v>
      </c>
      <c r="IG21" s="121">
        <f t="shared" si="132"/>
        <v>-5.1696347653603876E-2</v>
      </c>
      <c r="IH21" s="117">
        <f t="shared" si="226"/>
        <v>1.6872260169231712E-3</v>
      </c>
      <c r="II21" s="30">
        <v>-65692</v>
      </c>
      <c r="IJ21" s="121">
        <f t="shared" si="13"/>
        <v>-3.4205604362188259E-2</v>
      </c>
      <c r="IK21" s="117">
        <f t="shared" si="14"/>
        <v>-0.22681637889434225</v>
      </c>
      <c r="IL21" s="30">
        <v>-262203</v>
      </c>
      <c r="IM21" s="121">
        <f t="shared" si="15"/>
        <v>-4.5825609161661354E-2</v>
      </c>
      <c r="IN21" s="117">
        <f t="shared" si="16"/>
        <v>-6.7367851947229718E-2</v>
      </c>
      <c r="IO21" s="30">
        <v>-46366</v>
      </c>
      <c r="IP21" s="121">
        <f t="shared" si="17"/>
        <v>-3.7552928522601732E-2</v>
      </c>
      <c r="IQ21" s="117">
        <f t="shared" si="18"/>
        <v>-7.5951132989218184E-2</v>
      </c>
    </row>
    <row r="22" spans="2:251" s="112" customFormat="1" ht="16.5" customHeight="1">
      <c r="B22" s="125" t="s">
        <v>132</v>
      </c>
      <c r="C22" s="114" t="s">
        <v>133</v>
      </c>
      <c r="D22" s="119">
        <v>-2379</v>
      </c>
      <c r="E22" s="116">
        <f t="shared" si="179"/>
        <v>-1.201442336828071E-2</v>
      </c>
      <c r="F22" s="119">
        <v>-2775</v>
      </c>
      <c r="G22" s="116">
        <f t="shared" si="180"/>
        <v>-9.9409632166449335E-3</v>
      </c>
      <c r="H22" s="115">
        <f t="shared" si="232"/>
        <v>-5154</v>
      </c>
      <c r="I22" s="116">
        <f t="shared" si="181"/>
        <v>-1.0801408332634755E-2</v>
      </c>
      <c r="J22" s="119">
        <v>-3034</v>
      </c>
      <c r="K22" s="116">
        <f t="shared" si="182"/>
        <v>-1.1878800217686648E-2</v>
      </c>
      <c r="L22" s="115">
        <f t="shared" si="233"/>
        <v>-8188</v>
      </c>
      <c r="M22" s="116">
        <f t="shared" si="183"/>
        <v>-1.1177043106966815E-2</v>
      </c>
      <c r="N22" s="119">
        <v>-3290</v>
      </c>
      <c r="O22" s="116">
        <f t="shared" si="184"/>
        <v>-8.1463671906918476E-3</v>
      </c>
      <c r="P22" s="115">
        <f>L22+N22+1</f>
        <v>-11477</v>
      </c>
      <c r="Q22" s="116">
        <f t="shared" si="185"/>
        <v>-1.0099134661581756E-2</v>
      </c>
      <c r="R22" s="119">
        <v>-2910</v>
      </c>
      <c r="S22" s="116">
        <f t="shared" si="186"/>
        <v>-1.1593856451323731E-2</v>
      </c>
      <c r="T22" s="24">
        <f>R22/D22-1</f>
        <v>0.22320302648171508</v>
      </c>
      <c r="U22" s="119">
        <v>-4254</v>
      </c>
      <c r="V22" s="117">
        <f t="shared" si="187"/>
        <v>-1.1892348249554806E-2</v>
      </c>
      <c r="W22" s="24">
        <f>U22/F22-1</f>
        <v>0.53297297297297308</v>
      </c>
      <c r="X22" s="115">
        <f t="shared" si="234"/>
        <v>-7164</v>
      </c>
      <c r="Y22" s="117">
        <f t="shared" si="188"/>
        <v>-1.1769267164336033E-2</v>
      </c>
      <c r="Z22" s="24">
        <f>X22/H22-1</f>
        <v>0.38998835855646097</v>
      </c>
      <c r="AA22" s="119">
        <v>-4230</v>
      </c>
      <c r="AB22" s="117">
        <f t="shared" si="189"/>
        <v>-1.3197180857535965E-2</v>
      </c>
      <c r="AC22" s="24">
        <f t="shared" si="261"/>
        <v>0.39419907712590629</v>
      </c>
      <c r="AD22" s="115">
        <f t="shared" si="235"/>
        <v>-11394</v>
      </c>
      <c r="AE22" s="117">
        <f t="shared" si="190"/>
        <v>-1.2261804704340275E-2</v>
      </c>
      <c r="AF22" s="24">
        <f t="shared" si="262"/>
        <v>0.39154860771861255</v>
      </c>
      <c r="AG22" s="119">
        <v>-4706</v>
      </c>
      <c r="AH22" s="117">
        <f t="shared" si="191"/>
        <v>-9.2842670538728182E-3</v>
      </c>
      <c r="AI22" s="24">
        <f>AG22/N22-1</f>
        <v>0.43039513677811558</v>
      </c>
      <c r="AJ22" s="115">
        <f t="shared" si="236"/>
        <v>-16100</v>
      </c>
      <c r="AK22" s="117">
        <f t="shared" si="192"/>
        <v>-1.1210879427339922E-2</v>
      </c>
      <c r="AL22" s="24">
        <f>AJ22/P22-1</f>
        <v>0.40280561122244496</v>
      </c>
      <c r="AM22" s="118">
        <v>-5112</v>
      </c>
      <c r="AN22" s="117">
        <f t="shared" si="193"/>
        <v>-1.6474751283464338E-2</v>
      </c>
      <c r="AO22" s="117">
        <f>AM22/R22-1</f>
        <v>0.75670103092783503</v>
      </c>
      <c r="AP22" s="118">
        <v>-7000</v>
      </c>
      <c r="AQ22" s="117">
        <f t="shared" si="194"/>
        <v>-1.5753170325528011E-2</v>
      </c>
      <c r="AR22" s="117">
        <f>AP22/U22-1</f>
        <v>0.6455101081335215</v>
      </c>
      <c r="AS22" s="118">
        <f>AM22+AP22-1</f>
        <v>-12113</v>
      </c>
      <c r="AT22" s="117">
        <f t="shared" si="195"/>
        <v>-1.6051192078956018E-2</v>
      </c>
      <c r="AU22" s="117">
        <f>AS22/X22-1</f>
        <v>0.69081518704634282</v>
      </c>
      <c r="AV22" s="118">
        <v>-7056</v>
      </c>
      <c r="AW22" s="117">
        <f t="shared" si="196"/>
        <v>-1.7847115778610777E-2</v>
      </c>
      <c r="AX22" s="117">
        <f>AV22/AA22-1</f>
        <v>0.66808510638297869</v>
      </c>
      <c r="AY22" s="118">
        <f t="shared" si="238"/>
        <v>-19169</v>
      </c>
      <c r="AZ22" s="117">
        <f t="shared" si="197"/>
        <v>-1.6668608685519903E-2</v>
      </c>
      <c r="BA22" s="117">
        <f>AY22/AD22-1</f>
        <v>0.68237668948569419</v>
      </c>
      <c r="BB22" s="118">
        <v>-9905</v>
      </c>
      <c r="BC22" s="117">
        <f t="shared" si="198"/>
        <v>-1.6461090005018927E-2</v>
      </c>
      <c r="BD22" s="117">
        <f>BB22/AG22-1</f>
        <v>1.1047598810029751</v>
      </c>
      <c r="BE22" s="118">
        <f>BB22+AY22+1</f>
        <v>-29073</v>
      </c>
      <c r="BF22" s="117">
        <f t="shared" si="199"/>
        <v>-1.6596754747312367E-2</v>
      </c>
      <c r="BG22" s="117">
        <f>BE22/AJ22-1</f>
        <v>0.80577639751552788</v>
      </c>
      <c r="BH22" s="118">
        <v>-7829</v>
      </c>
      <c r="BI22" s="117">
        <f t="shared" si="200"/>
        <v>-2.0420832431276296E-2</v>
      </c>
      <c r="BJ22" s="117">
        <f>(BH22/AM22)-1</f>
        <v>0.53149452269170583</v>
      </c>
      <c r="BK22" s="118">
        <v>-10547</v>
      </c>
      <c r="BL22" s="117">
        <f t="shared" si="201"/>
        <v>-2.0670421718151637E-2</v>
      </c>
      <c r="BM22" s="117">
        <f>(BK22/AP22)-1</f>
        <v>0.50671428571428567</v>
      </c>
      <c r="BN22" s="118">
        <f>BK22+BH22+1</f>
        <v>-18375</v>
      </c>
      <c r="BO22" s="117">
        <f t="shared" si="202"/>
        <v>-2.056222436827811E-2</v>
      </c>
      <c r="BP22" s="117">
        <f>BN22/AS22-1</f>
        <v>0.5169652439527781</v>
      </c>
      <c r="BQ22" s="118">
        <v>-9061</v>
      </c>
      <c r="BR22" s="117">
        <f t="shared" si="203"/>
        <v>-2.017887286931502E-2</v>
      </c>
      <c r="BS22" s="117">
        <f>(BQ22/AV22)-1</f>
        <v>0.28415532879818595</v>
      </c>
      <c r="BT22" s="118">
        <f>BN22+BQ22</f>
        <v>-27436</v>
      </c>
      <c r="BU22" s="117">
        <f t="shared" si="204"/>
        <v>-2.0434002848069212E-2</v>
      </c>
      <c r="BV22" s="117">
        <f>BT22/AY22-1</f>
        <v>0.43126923678856488</v>
      </c>
      <c r="BW22" s="118">
        <v>-10648</v>
      </c>
      <c r="BX22" s="117">
        <f t="shared" si="205"/>
        <v>-1.7348857367235945E-2</v>
      </c>
      <c r="BY22" s="117">
        <f t="shared" si="64"/>
        <v>7.501261988894492E-2</v>
      </c>
      <c r="BZ22" s="118">
        <f t="shared" si="239"/>
        <v>-38084</v>
      </c>
      <c r="CA22" s="117">
        <f t="shared" si="206"/>
        <v>-1.9466147896517214E-2</v>
      </c>
      <c r="CB22" s="117">
        <f t="shared" si="66"/>
        <v>0.30994393423451316</v>
      </c>
      <c r="CC22" s="118">
        <v>-7767</v>
      </c>
      <c r="CD22" s="117">
        <f t="shared" si="207"/>
        <v>-2.1417403605138854E-2</v>
      </c>
      <c r="CE22" s="117">
        <f t="shared" si="68"/>
        <v>-7.9192744922723657E-3</v>
      </c>
      <c r="CF22" s="118">
        <v>-9636</v>
      </c>
      <c r="CG22" s="117">
        <f t="shared" si="208"/>
        <v>-1.7370550103473388E-2</v>
      </c>
      <c r="CH22" s="117">
        <f t="shared" si="70"/>
        <v>-8.6375272589361951E-2</v>
      </c>
      <c r="CI22" s="118">
        <f>CF22+CC22+1</f>
        <v>-17402</v>
      </c>
      <c r="CJ22" s="117">
        <f t="shared" si="209"/>
        <v>-1.8969238483507379E-2</v>
      </c>
      <c r="CK22" s="117">
        <f t="shared" si="72"/>
        <v>-5.2952380952380973E-2</v>
      </c>
      <c r="CL22" s="118">
        <v>-9667</v>
      </c>
      <c r="CM22" s="117">
        <f t="shared" si="210"/>
        <v>-1.9861113964621042E-2</v>
      </c>
      <c r="CN22" s="117">
        <f t="shared" si="74"/>
        <v>6.6880035316190245E-2</v>
      </c>
      <c r="CO22" s="119">
        <f t="shared" si="240"/>
        <v>-27069</v>
      </c>
      <c r="CP22" s="117">
        <f t="shared" si="211"/>
        <v>-1.9278390383666247E-2</v>
      </c>
      <c r="CQ22" s="117">
        <f t="shared" si="76"/>
        <v>-1.337658550809151E-2</v>
      </c>
      <c r="CR22" s="118">
        <v>-11431</v>
      </c>
      <c r="CS22" s="117">
        <f t="shared" si="212"/>
        <v>-1.6057977855134031E-2</v>
      </c>
      <c r="CT22" s="117">
        <f t="shared" si="78"/>
        <v>7.3534936138242024E-2</v>
      </c>
      <c r="CU22" s="120">
        <f>CO22+CR22-1</f>
        <v>-38501</v>
      </c>
      <c r="CV22" s="117">
        <f t="shared" si="213"/>
        <v>-1.8195454751678664E-2</v>
      </c>
      <c r="CW22" s="117">
        <f t="shared" si="80"/>
        <v>1.094948009662855E-2</v>
      </c>
      <c r="CX22" s="118">
        <v>-9571</v>
      </c>
      <c r="CY22" s="117">
        <f t="shared" si="214"/>
        <v>-2.1740118024922431E-2</v>
      </c>
      <c r="CZ22" s="117">
        <f t="shared" si="82"/>
        <v>0.23226470966911283</v>
      </c>
      <c r="DA22" s="118">
        <v>-11872</v>
      </c>
      <c r="DB22" s="117">
        <f t="shared" si="215"/>
        <v>-1.8844773480171877E-2</v>
      </c>
      <c r="DC22" s="117">
        <f t="shared" si="84"/>
        <v>0.23204649232046481</v>
      </c>
      <c r="DD22" s="30">
        <f t="shared" si="241"/>
        <v>-21443</v>
      </c>
      <c r="DE22" s="117">
        <f t="shared" si="216"/>
        <v>-2.0035786532864277E-2</v>
      </c>
      <c r="DF22" s="117">
        <f t="shared" si="86"/>
        <v>0.23221468796690026</v>
      </c>
      <c r="DG22" s="118">
        <v>-12363</v>
      </c>
      <c r="DH22" s="117">
        <f t="shared" si="217"/>
        <v>-2.1737525055385589E-2</v>
      </c>
      <c r="DI22" s="117">
        <f t="shared" si="88"/>
        <v>0.2788869349332781</v>
      </c>
      <c r="DJ22" s="30">
        <f t="shared" si="242"/>
        <v>-33806</v>
      </c>
      <c r="DK22" s="117">
        <f t="shared" si="218"/>
        <v>-2.0626306075443492E-2</v>
      </c>
      <c r="DL22" s="117">
        <f t="shared" si="90"/>
        <v>0.24888248550001846</v>
      </c>
      <c r="DM22" s="118">
        <v>-18540</v>
      </c>
      <c r="DN22" s="117">
        <f t="shared" si="219"/>
        <v>-2.2507948802307613E-2</v>
      </c>
      <c r="DO22" s="117">
        <f t="shared" si="92"/>
        <v>0.62190534511416318</v>
      </c>
      <c r="DP22" s="30">
        <v>-52346</v>
      </c>
      <c r="DQ22" s="117">
        <f t="shared" si="220"/>
        <v>-2.1255679273377858E-2</v>
      </c>
      <c r="DR22" s="117">
        <f t="shared" si="94"/>
        <v>0.3596010493233941</v>
      </c>
      <c r="DS22" s="30">
        <v>-17629</v>
      </c>
      <c r="DT22" s="117">
        <f t="shared" si="221"/>
        <v>-3.4052079651231297E-2</v>
      </c>
      <c r="DU22" s="117">
        <f t="shared" si="134"/>
        <v>0.84191829484902314</v>
      </c>
      <c r="DV22" s="30">
        <v>-20167</v>
      </c>
      <c r="DW22" s="117">
        <f t="shared" si="222"/>
        <v>-2.6901779890162514E-2</v>
      </c>
      <c r="DX22" s="117">
        <f t="shared" si="135"/>
        <v>0.69870283018867929</v>
      </c>
      <c r="DY22" s="30">
        <f t="shared" si="243"/>
        <v>-37796</v>
      </c>
      <c r="DZ22" s="117">
        <f t="shared" si="223"/>
        <v>-2.982262340613559E-2</v>
      </c>
      <c r="EA22" s="117">
        <f t="shared" si="136"/>
        <v>0.76262649815790695</v>
      </c>
      <c r="EB22" s="30">
        <v>-21205.325000000001</v>
      </c>
      <c r="EC22" s="117">
        <f t="shared" si="254"/>
        <v>-3.2272256177367613E-2</v>
      </c>
      <c r="ED22" s="117">
        <f t="shared" si="137"/>
        <v>0.71522486451508538</v>
      </c>
      <c r="EE22" s="30">
        <f t="shared" si="244"/>
        <v>-59001.324999999997</v>
      </c>
      <c r="EF22" s="117">
        <f t="shared" si="255"/>
        <v>-3.0659021656215119E-2</v>
      </c>
      <c r="EG22" s="117">
        <f t="shared" si="138"/>
        <v>0.7452915162988818</v>
      </c>
      <c r="EH22" s="30">
        <v>-27541</v>
      </c>
      <c r="EI22" s="117">
        <f t="shared" si="174"/>
        <v>-2.8329116007323747E-2</v>
      </c>
      <c r="EJ22" s="117">
        <f t="shared" si="139"/>
        <v>0.48549083063646181</v>
      </c>
      <c r="EK22" s="30">
        <v>-86542</v>
      </c>
      <c r="EL22" s="117">
        <f t="shared" si="140"/>
        <v>-2.9876921940318654E-2</v>
      </c>
      <c r="EM22" s="117">
        <f t="shared" si="157"/>
        <v>0.65326863561685711</v>
      </c>
      <c r="EN22" s="30">
        <v>-24735</v>
      </c>
      <c r="EO22" s="117">
        <f t="shared" si="141"/>
        <v>-3.9946769939873936E-2</v>
      </c>
      <c r="EP22" s="117">
        <f t="shared" si="142"/>
        <v>0.40308582449373187</v>
      </c>
      <c r="EQ22" s="30">
        <v>-29247</v>
      </c>
      <c r="ER22" s="117">
        <f t="shared" si="158"/>
        <v>-3.4200257492963376E-2</v>
      </c>
      <c r="ES22" s="117">
        <f t="shared" si="228"/>
        <v>0.45024049189269588</v>
      </c>
      <c r="ET22" s="30">
        <f>(EN22+EQ22)-1</f>
        <v>-53983</v>
      </c>
      <c r="EU22" s="117">
        <f t="shared" si="159"/>
        <v>-3.6614332378347873E-2</v>
      </c>
      <c r="EV22" s="117">
        <f t="shared" si="229"/>
        <v>0.42827283310403219</v>
      </c>
      <c r="EW22" s="30">
        <v>-25387</v>
      </c>
      <c r="EX22" s="117">
        <f t="shared" si="160"/>
        <v>-3.1604959788860396E-2</v>
      </c>
      <c r="EY22" s="117">
        <f t="shared" si="96"/>
        <v>0.19719928838628964</v>
      </c>
      <c r="EZ22" s="30">
        <f t="shared" ref="EZ22:EZ28" si="265">(ET22+EW22)</f>
        <v>-79370</v>
      </c>
      <c r="FA22" s="117">
        <f t="shared" si="161"/>
        <v>-3.4847641999640855E-2</v>
      </c>
      <c r="FB22" s="117">
        <f t="shared" si="97"/>
        <v>0.34522402674855179</v>
      </c>
      <c r="FC22" s="30">
        <v>-28405</v>
      </c>
      <c r="FD22" s="117">
        <f t="shared" si="144"/>
        <v>-2.3983984220640835E-2</v>
      </c>
      <c r="FE22" s="117">
        <f t="shared" si="98"/>
        <v>3.137140989797027E-2</v>
      </c>
      <c r="FF22" s="30">
        <v>-107775</v>
      </c>
      <c r="FG22" s="117">
        <f t="shared" si="145"/>
        <v>-3.1131208910559337E-2</v>
      </c>
      <c r="FH22" s="117">
        <f t="shared" si="99"/>
        <v>0.24534907905987846</v>
      </c>
      <c r="FI22" s="30">
        <v>-27545</v>
      </c>
      <c r="FJ22" s="117">
        <f t="shared" si="175"/>
        <v>-3.7902607704914201E-2</v>
      </c>
      <c r="FK22" s="117">
        <f t="shared" si="247"/>
        <v>0.11360420456842535</v>
      </c>
      <c r="FL22" s="30">
        <v>-30667</v>
      </c>
      <c r="FM22" s="117">
        <f t="shared" si="147"/>
        <v>-3.2376375497121523E-2</v>
      </c>
      <c r="FN22" s="117">
        <f t="shared" si="248"/>
        <v>4.85519882381098E-2</v>
      </c>
      <c r="FO22" s="30">
        <f t="shared" si="162"/>
        <v>-58212</v>
      </c>
      <c r="FP22" s="117">
        <f t="shared" si="176"/>
        <v>-3.4775564627996088E-2</v>
      </c>
      <c r="FQ22" s="117">
        <f t="shared" si="102"/>
        <v>7.8339477242835631E-2</v>
      </c>
      <c r="FR22" s="30">
        <v>-31322</v>
      </c>
      <c r="FS22" s="121">
        <f t="shared" si="169"/>
        <v>-3.4536749739226699E-2</v>
      </c>
      <c r="FT22" s="117">
        <f t="shared" si="259"/>
        <v>0.23378106905108909</v>
      </c>
      <c r="FU22" s="30">
        <v>-89534</v>
      </c>
      <c r="FV22" s="121">
        <f t="shared" si="263"/>
        <v>-3.4691644464696157E-2</v>
      </c>
      <c r="FW22" s="117">
        <f t="shared" si="149"/>
        <v>0.12805846037545665</v>
      </c>
      <c r="FX22" s="30">
        <v>-33864</v>
      </c>
      <c r="FY22" s="121">
        <f t="shared" si="177"/>
        <v>-2.5405227787305487E-2</v>
      </c>
      <c r="FZ22" s="117">
        <f t="shared" si="104"/>
        <v>0.19218447456433729</v>
      </c>
      <c r="GA22" s="30">
        <v>-123398</v>
      </c>
      <c r="GB22" s="121">
        <f t="shared" si="249"/>
        <v>-3.1528876345268762E-2</v>
      </c>
      <c r="GC22" s="117">
        <f t="shared" si="250"/>
        <v>0.14495940617026215</v>
      </c>
      <c r="GD22" s="30">
        <v>-29477.52</v>
      </c>
      <c r="GE22" s="117">
        <f t="shared" si="256"/>
        <v>-3.6190228307362904E-2</v>
      </c>
      <c r="GF22" s="117">
        <f t="shared" si="107"/>
        <v>7.0158649482664703E-2</v>
      </c>
      <c r="GG22" s="30">
        <v>-34028</v>
      </c>
      <c r="GH22" s="117">
        <f t="shared" si="150"/>
        <v>-3.0622805296625803E-2</v>
      </c>
      <c r="GI22" s="117">
        <f t="shared" si="108"/>
        <v>0.1095966348191868</v>
      </c>
      <c r="GJ22" s="30">
        <f t="shared" si="178"/>
        <v>-63505.520000000004</v>
      </c>
      <c r="GK22" s="121">
        <f t="shared" si="110"/>
        <v>-3.2977648809740183E-2</v>
      </c>
      <c r="GL22" s="117">
        <f t="shared" si="151"/>
        <v>9.0935202363773948E-2</v>
      </c>
      <c r="GM22" s="30">
        <v>-37435</v>
      </c>
      <c r="GN22" s="121">
        <f t="shared" si="111"/>
        <v>-3.5751429436410014E-2</v>
      </c>
      <c r="GO22" s="117">
        <f t="shared" si="112"/>
        <v>0.19516633676010464</v>
      </c>
      <c r="GP22" s="30">
        <f t="shared" si="113"/>
        <v>-100940.52</v>
      </c>
      <c r="GQ22" s="121">
        <f t="shared" si="114"/>
        <v>-3.3954638800728604E-2</v>
      </c>
      <c r="GR22" s="117">
        <f t="shared" si="115"/>
        <v>0.12739875354613894</v>
      </c>
      <c r="GS22" s="30">
        <v>-44477.508999999998</v>
      </c>
      <c r="GT22" s="121">
        <f t="shared" si="251"/>
        <v>-2.6636317251035598E-2</v>
      </c>
      <c r="GU22" s="117">
        <f t="shared" si="152"/>
        <v>0.3134156921804867</v>
      </c>
      <c r="GV22" s="30">
        <f t="shared" si="164"/>
        <v>-145418.02900000001</v>
      </c>
      <c r="GW22" s="121">
        <f t="shared" si="117"/>
        <v>-3.1322460072045651E-2</v>
      </c>
      <c r="GX22" s="117">
        <f t="shared" si="153"/>
        <v>0.1784472114620983</v>
      </c>
      <c r="GY22" s="30">
        <v>-37620.853289999897</v>
      </c>
      <c r="GZ22" s="121">
        <f t="shared" si="257"/>
        <v>-3.7215391598533869E-2</v>
      </c>
      <c r="HA22" s="117">
        <f t="shared" si="154"/>
        <v>0.27625571248869973</v>
      </c>
      <c r="HB22" s="30">
        <v>-40432.8753800001</v>
      </c>
      <c r="HC22" s="121">
        <f t="shared" si="264"/>
        <v>-2.9856815169698483E-2</v>
      </c>
      <c r="HD22" s="117">
        <f t="shared" si="173"/>
        <v>0.18822367991066469</v>
      </c>
      <c r="HE22" s="30">
        <f t="shared" si="120"/>
        <v>-78053.728669999997</v>
      </c>
      <c r="HF22" s="121">
        <f t="shared" si="165"/>
        <v>-3.3002002295019997E-2</v>
      </c>
      <c r="HG22" s="117">
        <f t="shared" si="170"/>
        <v>0.22908573412201005</v>
      </c>
      <c r="HH22" s="30">
        <v>-37366</v>
      </c>
      <c r="HI22" s="121">
        <f t="shared" si="258"/>
        <v>-2.9931950991897403E-2</v>
      </c>
      <c r="HJ22" s="117">
        <f t="shared" si="166"/>
        <v>-1.8431948711099544E-3</v>
      </c>
      <c r="HK22" s="30">
        <f t="shared" si="252"/>
        <v>-115419.72867</v>
      </c>
      <c r="HL22" s="121">
        <f t="shared" si="224"/>
        <v>-3.1941379783953776E-2</v>
      </c>
      <c r="HM22" s="117">
        <f t="shared" si="155"/>
        <v>0.1434429768144645</v>
      </c>
      <c r="HN22" s="30">
        <v>-44218</v>
      </c>
      <c r="HO22" s="121">
        <f t="shared" si="260"/>
        <v>-2.4065972702226993E-2</v>
      </c>
      <c r="HP22" s="117">
        <f t="shared" si="123"/>
        <v>-5.8346118259454682E-3</v>
      </c>
      <c r="HQ22" s="30">
        <v>-159640</v>
      </c>
      <c r="HR22" s="121">
        <f t="shared" si="124"/>
        <v>-2.9287164648755828E-2</v>
      </c>
      <c r="HS22" s="117">
        <f t="shared" si="125"/>
        <v>9.7800603527640861E-2</v>
      </c>
      <c r="HT22" s="30">
        <v>-41368</v>
      </c>
      <c r="HU22" s="121">
        <f t="shared" si="167"/>
        <v>-3.8440809256719333E-2</v>
      </c>
      <c r="HV22" s="117">
        <f t="shared" si="126"/>
        <v>9.9602916529172525E-2</v>
      </c>
      <c r="HW22" s="30">
        <v>-40828</v>
      </c>
      <c r="HX22" s="121">
        <f t="shared" si="127"/>
        <v>-2.7874859441150989E-2</v>
      </c>
      <c r="HY22" s="117">
        <f t="shared" si="230"/>
        <v>9.7723601471921828E-3</v>
      </c>
      <c r="HZ22" s="30">
        <f t="shared" si="128"/>
        <v>-82196</v>
      </c>
      <c r="IA22" s="121">
        <f t="shared" si="129"/>
        <v>-3.2349969714704246E-2</v>
      </c>
      <c r="IB22" s="117">
        <f t="shared" si="225"/>
        <v>5.3069486885283013E-2</v>
      </c>
      <c r="IC22" s="30">
        <v>-40858</v>
      </c>
      <c r="ID22" s="121">
        <f t="shared" si="130"/>
        <v>-3.2416230171260642E-2</v>
      </c>
      <c r="IE22" s="117">
        <f t="shared" si="231"/>
        <v>9.3453942086388686E-2</v>
      </c>
      <c r="IF22" s="30">
        <f t="shared" si="131"/>
        <v>-123054</v>
      </c>
      <c r="IG22" s="121">
        <f t="shared" si="132"/>
        <v>-3.2371940319710198E-2</v>
      </c>
      <c r="IH22" s="117">
        <f t="shared" si="226"/>
        <v>6.6143556374381962E-2</v>
      </c>
      <c r="II22" s="30">
        <v>-54845</v>
      </c>
      <c r="IJ22" s="121">
        <f t="shared" si="13"/>
        <v>-2.855760779462058E-2</v>
      </c>
      <c r="IK22" s="117">
        <f t="shared" si="14"/>
        <v>0.2403319914966755</v>
      </c>
      <c r="IL22" s="30">
        <v>-177899</v>
      </c>
      <c r="IM22" s="121">
        <f t="shared" si="15"/>
        <v>-3.1091673414302634E-2</v>
      </c>
      <c r="IN22" s="117">
        <f t="shared" si="16"/>
        <v>0.11437609621648703</v>
      </c>
      <c r="IO22" s="30">
        <v>-48785</v>
      </c>
      <c r="IP22" s="121">
        <f t="shared" si="17"/>
        <v>-3.9512134278892413E-2</v>
      </c>
      <c r="IQ22" s="117">
        <f t="shared" si="18"/>
        <v>0.17929317346741436</v>
      </c>
    </row>
    <row r="23" spans="2:251" s="103" customFormat="1" ht="16.5" customHeight="1">
      <c r="B23" s="125" t="s">
        <v>134</v>
      </c>
      <c r="C23" s="114" t="s">
        <v>135</v>
      </c>
      <c r="D23" s="119">
        <v>-9771</v>
      </c>
      <c r="E23" s="116">
        <f t="shared" si="179"/>
        <v>-4.9345494212471974E-2</v>
      </c>
      <c r="F23" s="119">
        <v>-8075</v>
      </c>
      <c r="G23" s="116">
        <f t="shared" si="180"/>
        <v>-2.8927307378164988E-2</v>
      </c>
      <c r="H23" s="115">
        <f t="shared" si="232"/>
        <v>-17846</v>
      </c>
      <c r="I23" s="116">
        <f t="shared" si="181"/>
        <v>-3.7400452678346886E-2</v>
      </c>
      <c r="J23" s="119">
        <v>-8020</v>
      </c>
      <c r="K23" s="116">
        <f t="shared" si="182"/>
        <v>-3.1400124504234316E-2</v>
      </c>
      <c r="L23" s="115">
        <f t="shared" si="233"/>
        <v>-25866</v>
      </c>
      <c r="M23" s="116">
        <f t="shared" si="183"/>
        <v>-3.5308426600488961E-2</v>
      </c>
      <c r="N23" s="119">
        <v>-8159</v>
      </c>
      <c r="O23" s="116">
        <f t="shared" si="184"/>
        <v>-2.0202495413025767E-2</v>
      </c>
      <c r="P23" s="115">
        <f>L23+N23+1</f>
        <v>-34024</v>
      </c>
      <c r="Q23" s="116">
        <f t="shared" si="185"/>
        <v>-2.9939266160639334E-2</v>
      </c>
      <c r="R23" s="119">
        <v>-8642</v>
      </c>
      <c r="S23" s="116">
        <f t="shared" si="186"/>
        <v>-3.4430964760254187E-2</v>
      </c>
      <c r="T23" s="24">
        <f>R23/D23-1</f>
        <v>-0.1155460034796848</v>
      </c>
      <c r="U23" s="119">
        <v>-9384</v>
      </c>
      <c r="V23" s="117">
        <f t="shared" si="187"/>
        <v>-2.6233614474335285E-2</v>
      </c>
      <c r="W23" s="24">
        <f>U23/F23-1</f>
        <v>0.16210526315789475</v>
      </c>
      <c r="X23" s="115">
        <f t="shared" si="234"/>
        <v>-18026</v>
      </c>
      <c r="Y23" s="117">
        <f t="shared" si="188"/>
        <v>-2.9613736725896331E-2</v>
      </c>
      <c r="Z23" s="24">
        <f>X23/H23-1</f>
        <v>1.0086293847360706E-2</v>
      </c>
      <c r="AA23" s="119">
        <v>-10072</v>
      </c>
      <c r="AB23" s="117">
        <f t="shared" si="189"/>
        <v>-3.1423641985130556E-2</v>
      </c>
      <c r="AC23" s="24">
        <f t="shared" si="261"/>
        <v>0.25586034912718203</v>
      </c>
      <c r="AD23" s="115">
        <f t="shared" si="235"/>
        <v>-28098</v>
      </c>
      <c r="AE23" s="117">
        <f t="shared" si="190"/>
        <v>-3.0238036561572146E-2</v>
      </c>
      <c r="AF23" s="24">
        <f t="shared" si="262"/>
        <v>8.6290883785664629E-2</v>
      </c>
      <c r="AG23" s="119">
        <v>-10721</v>
      </c>
      <c r="AH23" s="117">
        <f t="shared" si="191"/>
        <v>-2.1151004480359219E-2</v>
      </c>
      <c r="AI23" s="24">
        <f>AG23/N23-1</f>
        <v>0.31400906973893861</v>
      </c>
      <c r="AJ23" s="115">
        <f t="shared" si="236"/>
        <v>-38819</v>
      </c>
      <c r="AK23" s="117">
        <f t="shared" si="192"/>
        <v>-2.7030753322354564E-2</v>
      </c>
      <c r="AL23" s="24">
        <f>AJ23/P23-1</f>
        <v>0.14092993181283808</v>
      </c>
      <c r="AM23" s="118">
        <v>-11703</v>
      </c>
      <c r="AN23" s="117">
        <f t="shared" si="193"/>
        <v>-3.7715965232860554E-2</v>
      </c>
      <c r="AO23" s="117">
        <f>AM23/R23-1</f>
        <v>0.35420041657023837</v>
      </c>
      <c r="AP23" s="118">
        <v>-12100</v>
      </c>
      <c r="AQ23" s="117">
        <f t="shared" si="194"/>
        <v>-2.7230480134126992E-2</v>
      </c>
      <c r="AR23" s="117">
        <f>AP23/U23-1</f>
        <v>0.28942881500426254</v>
      </c>
      <c r="AS23" s="118">
        <f>AM23+AP23</f>
        <v>-23803</v>
      </c>
      <c r="AT23" s="117">
        <f t="shared" si="195"/>
        <v>-3.1541857925814418E-2</v>
      </c>
      <c r="AU23" s="117">
        <f>AS23/X23-1</f>
        <v>0.32048152668367913</v>
      </c>
      <c r="AV23" s="118">
        <v>-12625</v>
      </c>
      <c r="AW23" s="117">
        <f t="shared" si="196"/>
        <v>-3.1933083433242783E-2</v>
      </c>
      <c r="AX23" s="117">
        <f>AV23/AA23-1</f>
        <v>0.25347498014297054</v>
      </c>
      <c r="AY23" s="118">
        <f t="shared" si="238"/>
        <v>-36428</v>
      </c>
      <c r="AZ23" s="117">
        <f t="shared" si="197"/>
        <v>-3.167635647118363E-2</v>
      </c>
      <c r="BA23" s="117">
        <f>AY23/AD23-1</f>
        <v>0.29646238166417538</v>
      </c>
      <c r="BB23" s="118">
        <v>-13279</v>
      </c>
      <c r="BC23" s="117">
        <f t="shared" si="198"/>
        <v>-2.2068330557965306E-2</v>
      </c>
      <c r="BD23" s="117">
        <f>BB23/AG23-1</f>
        <v>0.23859714578863911</v>
      </c>
      <c r="BE23" s="118">
        <f t="shared" ref="BE23:BE28" si="266">BB23+AY23</f>
        <v>-49707</v>
      </c>
      <c r="BF23" s="117">
        <f t="shared" si="199"/>
        <v>-2.8375980745869223E-2</v>
      </c>
      <c r="BG23" s="117">
        <f>BE23/AJ23-1</f>
        <v>0.28048120765604478</v>
      </c>
      <c r="BH23" s="118">
        <v>-14580</v>
      </c>
      <c r="BI23" s="117">
        <f t="shared" si="200"/>
        <v>-3.8029855262231238E-2</v>
      </c>
      <c r="BJ23" s="117">
        <f>(BH23/AM23)-1</f>
        <v>0.24583440143552937</v>
      </c>
      <c r="BK23" s="118">
        <v>-15314</v>
      </c>
      <c r="BL23" s="117">
        <f t="shared" si="201"/>
        <v>-3.0012974134045148E-2</v>
      </c>
      <c r="BM23" s="117">
        <f>(BK23/AP23)-1</f>
        <v>0.26561983471074391</v>
      </c>
      <c r="BN23" s="118">
        <f>BK23+BH23+1</f>
        <v>-29893</v>
      </c>
      <c r="BO23" s="117">
        <f t="shared" si="202"/>
        <v>-3.3451242070255106E-2</v>
      </c>
      <c r="BP23" s="117">
        <f>BN23/AS23-1</f>
        <v>0.25585010292820232</v>
      </c>
      <c r="BQ23" s="118">
        <v>-15975</v>
      </c>
      <c r="BR23" s="117">
        <f t="shared" si="203"/>
        <v>-3.5576370608907122E-2</v>
      </c>
      <c r="BS23" s="117">
        <f>(BQ23/AV23)-1</f>
        <v>0.26534653465346536</v>
      </c>
      <c r="BT23" s="118">
        <f>BN23+BQ23</f>
        <v>-45868</v>
      </c>
      <c r="BU23" s="117">
        <f t="shared" si="204"/>
        <v>-3.4161934780406716E-2</v>
      </c>
      <c r="BV23" s="117">
        <f>BT23/AY23-1</f>
        <v>0.25914131986384104</v>
      </c>
      <c r="BW23" s="118">
        <v>-16157</v>
      </c>
      <c r="BX23" s="117">
        <f t="shared" si="205"/>
        <v>-2.6324707783849662E-2</v>
      </c>
      <c r="BY23" s="117">
        <f t="shared" si="64"/>
        <v>0.21673318774004069</v>
      </c>
      <c r="BZ23" s="118">
        <v>-62026</v>
      </c>
      <c r="CA23" s="117">
        <f t="shared" si="206"/>
        <v>-3.1703793966741327E-2</v>
      </c>
      <c r="CB23" s="117">
        <f t="shared" si="66"/>
        <v>0.2478322972619551</v>
      </c>
      <c r="CC23" s="118">
        <v>-18139</v>
      </c>
      <c r="CD23" s="117">
        <f t="shared" si="207"/>
        <v>-5.0018061541600829E-2</v>
      </c>
      <c r="CE23" s="117">
        <f t="shared" si="68"/>
        <v>0.24410150891632365</v>
      </c>
      <c r="CF23" s="118">
        <v>-18342</v>
      </c>
      <c r="CG23" s="117">
        <f t="shared" si="208"/>
        <v>-3.3064614985254141E-2</v>
      </c>
      <c r="CH23" s="117">
        <f t="shared" si="70"/>
        <v>0.197727569544208</v>
      </c>
      <c r="CI23" s="118">
        <f>CF23+CC23+1</f>
        <v>-36480</v>
      </c>
      <c r="CJ23" s="117">
        <f t="shared" si="209"/>
        <v>-3.9765418910375196E-2</v>
      </c>
      <c r="CK23" s="117">
        <f t="shared" si="72"/>
        <v>0.22035259090757031</v>
      </c>
      <c r="CL23" s="118">
        <v>-18799</v>
      </c>
      <c r="CM23" s="117">
        <f t="shared" si="210"/>
        <v>-3.862305590368377E-2</v>
      </c>
      <c r="CN23" s="117">
        <f t="shared" si="74"/>
        <v>0.17677621283255096</v>
      </c>
      <c r="CO23" s="119">
        <f t="shared" si="240"/>
        <v>-55279</v>
      </c>
      <c r="CP23" s="117">
        <f t="shared" si="211"/>
        <v>-3.9369394584901053E-2</v>
      </c>
      <c r="CQ23" s="117">
        <f t="shared" si="76"/>
        <v>0.20517572163599906</v>
      </c>
      <c r="CR23" s="118">
        <v>-18793</v>
      </c>
      <c r="CS23" s="117">
        <f t="shared" si="212"/>
        <v>-2.6399928075543155E-2</v>
      </c>
      <c r="CT23" s="117">
        <f t="shared" si="78"/>
        <v>0.16314909946153366</v>
      </c>
      <c r="CU23" s="120">
        <v>-74073</v>
      </c>
      <c r="CV23" s="117">
        <f t="shared" si="213"/>
        <v>-3.5006673068779866E-2</v>
      </c>
      <c r="CW23" s="117">
        <f t="shared" si="80"/>
        <v>0.19422500241834073</v>
      </c>
      <c r="CX23" s="118">
        <v>-18795</v>
      </c>
      <c r="CY23" s="117">
        <f t="shared" si="214"/>
        <v>-4.269204035925369E-2</v>
      </c>
      <c r="CZ23" s="117">
        <f t="shared" si="82"/>
        <v>3.6165168972931205E-2</v>
      </c>
      <c r="DA23" s="118">
        <v>-17923</v>
      </c>
      <c r="DB23" s="117">
        <f t="shared" si="215"/>
        <v>-2.8449703090053954E-2</v>
      </c>
      <c r="DC23" s="117">
        <f t="shared" si="84"/>
        <v>-2.2843746592519865E-2</v>
      </c>
      <c r="DD23" s="30">
        <f t="shared" si="241"/>
        <v>-36718</v>
      </c>
      <c r="DE23" s="117">
        <f t="shared" si="216"/>
        <v>-3.4308352838395305E-2</v>
      </c>
      <c r="DF23" s="117">
        <f t="shared" si="86"/>
        <v>6.5241228070176405E-3</v>
      </c>
      <c r="DG23" s="118">
        <v>-18294</v>
      </c>
      <c r="DH23" s="117">
        <f t="shared" si="217"/>
        <v>-3.2165840278510389E-2</v>
      </c>
      <c r="DI23" s="117">
        <f t="shared" si="88"/>
        <v>-2.6863131017607289E-2</v>
      </c>
      <c r="DJ23" s="30">
        <f t="shared" si="242"/>
        <v>-55012</v>
      </c>
      <c r="DK23" s="117">
        <f t="shared" si="218"/>
        <v>-3.3564880489330221E-2</v>
      </c>
      <c r="DL23" s="117">
        <f t="shared" si="90"/>
        <v>-4.8300439588270239E-3</v>
      </c>
      <c r="DM23" s="118">
        <v>-20775</v>
      </c>
      <c r="DN23" s="117">
        <f t="shared" si="219"/>
        <v>-2.5221285672488707E-2</v>
      </c>
      <c r="DO23" s="117">
        <f t="shared" si="92"/>
        <v>0.10546480072367381</v>
      </c>
      <c r="DP23" s="30">
        <f>DJ23+DM23</f>
        <v>-75787</v>
      </c>
      <c r="DQ23" s="117">
        <f t="shared" si="220"/>
        <v>-3.0774159727419242E-2</v>
      </c>
      <c r="DR23" s="117">
        <f t="shared" si="94"/>
        <v>2.3139335520365067E-2</v>
      </c>
      <c r="DS23" s="30">
        <v>-21515</v>
      </c>
      <c r="DT23" s="117">
        <f t="shared" si="221"/>
        <v>-4.155825592468327E-2</v>
      </c>
      <c r="DU23" s="117">
        <f t="shared" si="134"/>
        <v>0.14471934025006661</v>
      </c>
      <c r="DV23" s="30">
        <v>-22579</v>
      </c>
      <c r="DW23" s="117">
        <f t="shared" si="222"/>
        <v>-3.0119268514899562E-2</v>
      </c>
      <c r="DX23" s="117">
        <f t="shared" si="135"/>
        <v>0.25977793896111145</v>
      </c>
      <c r="DY23" s="30">
        <f t="shared" si="243"/>
        <v>-44094</v>
      </c>
      <c r="DZ23" s="117">
        <f t="shared" si="223"/>
        <v>-3.4792008584774652E-2</v>
      </c>
      <c r="EA23" s="117">
        <f t="shared" si="136"/>
        <v>0.2008824010022332</v>
      </c>
      <c r="EB23" s="30">
        <v>-24173</v>
      </c>
      <c r="EC23" s="117">
        <f t="shared" si="254"/>
        <v>-3.6788742854707825E-2</v>
      </c>
      <c r="ED23" s="117">
        <f t="shared" si="137"/>
        <v>0.32136219525527498</v>
      </c>
      <c r="EE23" s="30">
        <f t="shared" si="244"/>
        <v>-68267</v>
      </c>
      <c r="EF23" s="117">
        <f t="shared" si="255"/>
        <v>-3.5473769977281654E-2</v>
      </c>
      <c r="EG23" s="117">
        <f t="shared" si="138"/>
        <v>0.24094742965171245</v>
      </c>
      <c r="EH23" s="30">
        <v>-29371</v>
      </c>
      <c r="EI23" s="117">
        <f t="shared" si="174"/>
        <v>-3.0211483470139276E-2</v>
      </c>
      <c r="EJ23" s="117">
        <f t="shared" si="139"/>
        <v>0.41376654632972332</v>
      </c>
      <c r="EK23" s="30">
        <v>-97637</v>
      </c>
      <c r="EL23" s="117">
        <f t="shared" si="140"/>
        <v>-3.3707252287754993E-2</v>
      </c>
      <c r="EM23" s="117">
        <f t="shared" si="157"/>
        <v>0.28830802116457965</v>
      </c>
      <c r="EN23" s="30">
        <v>-30147</v>
      </c>
      <c r="EO23" s="117">
        <f t="shared" si="141"/>
        <v>-4.8687094132903959E-2</v>
      </c>
      <c r="EP23" s="117">
        <f t="shared" si="142"/>
        <v>0.40120845921450154</v>
      </c>
      <c r="EQ23" s="30">
        <v>-31930</v>
      </c>
      <c r="ER23" s="117">
        <f t="shared" si="158"/>
        <v>-3.7337649049486124E-2</v>
      </c>
      <c r="ES23" s="117">
        <f t="shared" si="228"/>
        <v>0.41414588777182337</v>
      </c>
      <c r="ET23" s="30">
        <f t="shared" si="245"/>
        <v>-62077</v>
      </c>
      <c r="EU23" s="117">
        <f t="shared" si="159"/>
        <v>-4.2104142249424839E-2</v>
      </c>
      <c r="EV23" s="117">
        <f t="shared" si="229"/>
        <v>0.4078332652968657</v>
      </c>
      <c r="EW23" s="30">
        <v>-33749</v>
      </c>
      <c r="EX23" s="117">
        <f t="shared" si="160"/>
        <v>-4.2015038717227296E-2</v>
      </c>
      <c r="EY23" s="117">
        <f t="shared" si="96"/>
        <v>0.39614445869358383</v>
      </c>
      <c r="EZ23" s="30">
        <f t="shared" si="265"/>
        <v>-95826</v>
      </c>
      <c r="FA23" s="117">
        <f t="shared" si="161"/>
        <v>-4.2072699285089887E-2</v>
      </c>
      <c r="FB23" s="117">
        <f t="shared" si="97"/>
        <v>0.40369431789883836</v>
      </c>
      <c r="FC23" s="30">
        <v>-37124</v>
      </c>
      <c r="FD23" s="117">
        <f t="shared" si="144"/>
        <v>-3.1345940158671724E-2</v>
      </c>
      <c r="FE23" s="117">
        <f t="shared" si="98"/>
        <v>0.26396785945320222</v>
      </c>
      <c r="FF23" s="30">
        <v>-132949</v>
      </c>
      <c r="FG23" s="117">
        <f t="shared" si="145"/>
        <v>-3.8402812279749045E-2</v>
      </c>
      <c r="FH23" s="117">
        <f t="shared" si="99"/>
        <v>0.36166617163575276</v>
      </c>
      <c r="FI23" s="30">
        <v>-39291</v>
      </c>
      <c r="FJ23" s="117">
        <f t="shared" si="175"/>
        <v>-5.406539696256249E-2</v>
      </c>
      <c r="FK23" s="117">
        <f t="shared" si="247"/>
        <v>0.30331376256343923</v>
      </c>
      <c r="FL23" s="30">
        <v>-40586</v>
      </c>
      <c r="FM23" s="117">
        <f t="shared" si="147"/>
        <v>-4.2848259559988722E-2</v>
      </c>
      <c r="FN23" s="117">
        <f t="shared" si="248"/>
        <v>0.27109301597243962</v>
      </c>
      <c r="FO23" s="30">
        <f t="shared" si="162"/>
        <v>-79877</v>
      </c>
      <c r="FP23" s="117">
        <f t="shared" si="176"/>
        <v>-4.7718129866529985E-2</v>
      </c>
      <c r="FQ23" s="117">
        <f t="shared" si="102"/>
        <v>0.28674066079224181</v>
      </c>
      <c r="FR23" s="30">
        <v>-42276</v>
      </c>
      <c r="FS23" s="121">
        <f t="shared" si="169"/>
        <v>-4.6615019218937105E-2</v>
      </c>
      <c r="FT23" s="117">
        <f t="shared" si="259"/>
        <v>0.25265933805446084</v>
      </c>
      <c r="FU23" s="30">
        <v>-122153</v>
      </c>
      <c r="FV23" s="121">
        <f t="shared" si="263"/>
        <v>-4.7330493960909034E-2</v>
      </c>
      <c r="FW23" s="117">
        <f t="shared" si="149"/>
        <v>0.27473754513388848</v>
      </c>
      <c r="FX23" s="30">
        <v>-45284</v>
      </c>
      <c r="FY23" s="121">
        <f t="shared" si="177"/>
        <v>-3.3972665223256017E-2</v>
      </c>
      <c r="FZ23" s="117">
        <f t="shared" si="104"/>
        <v>0.21980390044176268</v>
      </c>
      <c r="GA23" s="30">
        <v>-167437</v>
      </c>
      <c r="GB23" s="121">
        <f t="shared" si="249"/>
        <v>-4.2781086149068594E-2</v>
      </c>
      <c r="GC23" s="117">
        <f t="shared" si="250"/>
        <v>0.25940774281867474</v>
      </c>
      <c r="GD23" s="30">
        <v>-48304.26</v>
      </c>
      <c r="GE23" s="117">
        <f t="shared" si="256"/>
        <v>-5.9304249394732583E-2</v>
      </c>
      <c r="GF23" s="117">
        <f t="shared" si="107"/>
        <v>0.229397571963045</v>
      </c>
      <c r="GG23" s="30">
        <v>-51633</v>
      </c>
      <c r="GH23" s="117">
        <f t="shared" si="150"/>
        <v>-4.6466066353611148E-2</v>
      </c>
      <c r="GI23" s="117">
        <f t="shared" si="108"/>
        <v>0.27218745380180365</v>
      </c>
      <c r="GJ23" s="30">
        <f t="shared" si="178"/>
        <v>-99937.260000000009</v>
      </c>
      <c r="GK23" s="121">
        <f t="shared" si="110"/>
        <v>-5.1896210963829521E-2</v>
      </c>
      <c r="GL23" s="117">
        <f t="shared" si="151"/>
        <v>0.25113937679181753</v>
      </c>
      <c r="GM23" s="30">
        <v>-55024</v>
      </c>
      <c r="GN23" s="121">
        <f t="shared" si="111"/>
        <v>-5.2549396375291164E-2</v>
      </c>
      <c r="GO23" s="117">
        <f t="shared" si="112"/>
        <v>0.30154224619169279</v>
      </c>
      <c r="GP23" s="30">
        <f>GJ23+GM23</f>
        <v>-154961.26</v>
      </c>
      <c r="GQ23" s="121">
        <f t="shared" si="114"/>
        <v>-5.2126278043800385E-2</v>
      </c>
      <c r="GR23" s="117">
        <f t="shared" si="115"/>
        <v>0.26858333401553791</v>
      </c>
      <c r="GS23" s="30">
        <v>-57769.084999999999</v>
      </c>
      <c r="GT23" s="121">
        <f t="shared" si="251"/>
        <v>-3.4596264718018306E-2</v>
      </c>
      <c r="GU23" s="117">
        <f t="shared" si="152"/>
        <v>0.27570632011306428</v>
      </c>
      <c r="GV23" s="30">
        <f t="shared" si="164"/>
        <v>-212730.345</v>
      </c>
      <c r="GW23" s="121">
        <f t="shared" si="117"/>
        <v>-4.5821262901142717E-2</v>
      </c>
      <c r="GX23" s="117">
        <f t="shared" si="153"/>
        <v>0.270509773825379</v>
      </c>
      <c r="GY23" s="30">
        <v>-61385.209040000002</v>
      </c>
      <c r="GZ23" s="121">
        <f t="shared" si="257"/>
        <v>-6.0723625144055514E-2</v>
      </c>
      <c r="HA23" s="117">
        <f t="shared" si="154"/>
        <v>0.27080321777002681</v>
      </c>
      <c r="HB23" s="30">
        <v>-63684.935679999799</v>
      </c>
      <c r="HC23" s="121">
        <f t="shared" si="264"/>
        <v>-4.7026815081086762E-2</v>
      </c>
      <c r="HD23" s="117">
        <f t="shared" si="173"/>
        <v>0.23341536769120141</v>
      </c>
      <c r="HE23" s="30">
        <f t="shared" si="120"/>
        <v>-125070.14471999981</v>
      </c>
      <c r="HF23" s="121">
        <f t="shared" si="165"/>
        <v>-5.2881076579168594E-2</v>
      </c>
      <c r="HG23" s="117">
        <f t="shared" si="170"/>
        <v>0.25148662991160453</v>
      </c>
      <c r="HH23" s="30">
        <v>-68235</v>
      </c>
      <c r="HI23" s="121">
        <f t="shared" si="258"/>
        <v>-5.46594946189616E-2</v>
      </c>
      <c r="HJ23" s="117">
        <f t="shared" si="166"/>
        <v>0.24009523117185227</v>
      </c>
      <c r="HK23" s="30">
        <f t="shared" si="252"/>
        <v>-193305.14471999981</v>
      </c>
      <c r="HL23" s="121">
        <f t="shared" si="224"/>
        <v>-5.349547354549037E-2</v>
      </c>
      <c r="HM23" s="117">
        <f t="shared" si="155"/>
        <v>0.24744174589184298</v>
      </c>
      <c r="HN23" s="30">
        <v>-71475</v>
      </c>
      <c r="HO23" s="121">
        <f t="shared" si="260"/>
        <v>-3.8900796030839797E-2</v>
      </c>
      <c r="HP23" s="117">
        <f t="shared" si="123"/>
        <v>0.23725345485392402</v>
      </c>
      <c r="HQ23" s="30">
        <f t="shared" si="253"/>
        <v>-264780.14471999981</v>
      </c>
      <c r="HR23" s="121">
        <f t="shared" si="124"/>
        <v>-4.8575918905888436E-2</v>
      </c>
      <c r="HS23" s="117">
        <f t="shared" si="125"/>
        <v>0.24467501202049857</v>
      </c>
      <c r="HT23" s="30">
        <v>-73366</v>
      </c>
      <c r="HU23" s="121">
        <f t="shared" si="167"/>
        <v>-6.8174637689239773E-2</v>
      </c>
      <c r="HV23" s="117">
        <f t="shared" si="126"/>
        <v>0.19517390503945409</v>
      </c>
      <c r="HW23" s="30">
        <v>-76912</v>
      </c>
      <c r="HX23" s="121">
        <f t="shared" si="127"/>
        <v>-5.2510806048246421E-2</v>
      </c>
      <c r="HY23" s="117">
        <f t="shared" si="230"/>
        <v>0.20769533923160033</v>
      </c>
      <c r="HZ23" s="30">
        <f t="shared" si="128"/>
        <v>-150278</v>
      </c>
      <c r="IA23" s="121">
        <f t="shared" si="129"/>
        <v>-5.9145076996281146E-2</v>
      </c>
      <c r="IB23" s="117">
        <f t="shared" si="225"/>
        <v>0.20154974103879186</v>
      </c>
      <c r="IC23" s="30">
        <v>-78601</v>
      </c>
      <c r="ID23" s="121">
        <f t="shared" si="130"/>
        <v>-6.2361057998219636E-2</v>
      </c>
      <c r="IE23" s="117">
        <f t="shared" si="231"/>
        <v>0.15191617205246577</v>
      </c>
      <c r="IF23" s="30">
        <f t="shared" si="131"/>
        <v>-228879</v>
      </c>
      <c r="IG23" s="121">
        <f t="shared" si="132"/>
        <v>-6.0211430172403588E-2</v>
      </c>
      <c r="IH23" s="117">
        <f t="shared" si="226"/>
        <v>0.1840295318136953</v>
      </c>
      <c r="II23" s="30">
        <v>-82382</v>
      </c>
      <c r="IJ23" s="121">
        <f t="shared" si="13"/>
        <v>-4.2896031458408833E-2</v>
      </c>
      <c r="IK23" s="117">
        <f t="shared" si="14"/>
        <v>0.15259881077299764</v>
      </c>
      <c r="IL23" s="30">
        <f t="shared" si="172"/>
        <v>-311261</v>
      </c>
      <c r="IM23" s="121">
        <f t="shared" si="15"/>
        <v>-5.4399548949736941E-2</v>
      </c>
      <c r="IN23" s="117">
        <f t="shared" si="16"/>
        <v>0.17554509356867687</v>
      </c>
      <c r="IO23" s="30">
        <v>-79114</v>
      </c>
      <c r="IP23" s="121">
        <f t="shared" si="17"/>
        <v>-6.4076314263406667E-2</v>
      </c>
      <c r="IQ23" s="117">
        <f t="shared" si="18"/>
        <v>7.8346918190987713E-2</v>
      </c>
    </row>
    <row r="24" spans="2:251" s="103" customFormat="1" ht="16.5" customHeight="1">
      <c r="B24" s="125" t="s">
        <v>231</v>
      </c>
      <c r="C24" s="114" t="s">
        <v>232</v>
      </c>
      <c r="D24" s="126">
        <v>14</v>
      </c>
      <c r="E24" s="116">
        <f t="shared" si="179"/>
        <v>7.0702785689756177E-5</v>
      </c>
      <c r="F24" s="126">
        <v>-141</v>
      </c>
      <c r="G24" s="116">
        <f t="shared" si="180"/>
        <v>-5.0510840127817507E-4</v>
      </c>
      <c r="H24" s="115">
        <f t="shared" si="232"/>
        <v>-127</v>
      </c>
      <c r="I24" s="116">
        <f t="shared" si="181"/>
        <v>-2.6615810210411602E-4</v>
      </c>
      <c r="J24" s="126">
        <v>-1</v>
      </c>
      <c r="K24" s="116">
        <f t="shared" si="182"/>
        <v>-3.9152274942935556E-6</v>
      </c>
      <c r="L24" s="115">
        <f t="shared" si="233"/>
        <v>-128</v>
      </c>
      <c r="M24" s="116">
        <f t="shared" si="183"/>
        <v>-1.7472661427598343E-4</v>
      </c>
      <c r="N24" s="126">
        <v>-8208</v>
      </c>
      <c r="O24" s="116">
        <f t="shared" si="184"/>
        <v>-2.0323824286078627E-2</v>
      </c>
      <c r="P24" s="115">
        <v>-8336</v>
      </c>
      <c r="Q24" s="116">
        <f t="shared" si="185"/>
        <v>-7.3352258028182892E-3</v>
      </c>
      <c r="R24" s="126">
        <v>-1011</v>
      </c>
      <c r="S24" s="116">
        <f t="shared" si="186"/>
        <v>-4.0279686846351522E-3</v>
      </c>
      <c r="T24" s="24">
        <f>R24/D24-1</f>
        <v>-73.214285714285708</v>
      </c>
      <c r="U24" s="126">
        <v>-58</v>
      </c>
      <c r="V24" s="117">
        <f t="shared" si="187"/>
        <v>-1.6214297096243035E-4</v>
      </c>
      <c r="W24" s="24">
        <f>U24/F24-1</f>
        <v>-0.58865248226950362</v>
      </c>
      <c r="X24" s="115">
        <f t="shared" si="234"/>
        <v>-1069</v>
      </c>
      <c r="Y24" s="117">
        <f t="shared" si="188"/>
        <v>-1.7561902008201031E-3</v>
      </c>
      <c r="Z24" s="24">
        <f>X24/H24-1</f>
        <v>7.4173228346456686</v>
      </c>
      <c r="AA24" s="126">
        <v>-12</v>
      </c>
      <c r="AB24" s="117">
        <f t="shared" si="189"/>
        <v>-3.7438810943364438E-5</v>
      </c>
      <c r="AC24" s="24">
        <f t="shared" si="261"/>
        <v>11</v>
      </c>
      <c r="AD24" s="115">
        <f t="shared" si="235"/>
        <v>-1081</v>
      </c>
      <c r="AE24" s="117">
        <f t="shared" si="190"/>
        <v>-1.163332533385276E-3</v>
      </c>
      <c r="AF24" s="24">
        <f t="shared" si="262"/>
        <v>7.4453125</v>
      </c>
      <c r="AG24" s="126">
        <v>-12983</v>
      </c>
      <c r="AH24" s="117">
        <f t="shared" si="191"/>
        <v>-2.5613607981392009E-2</v>
      </c>
      <c r="AI24" s="24">
        <f>AG24/N24-1</f>
        <v>0.58174951267056541</v>
      </c>
      <c r="AJ24" s="115">
        <f t="shared" si="236"/>
        <v>-14064</v>
      </c>
      <c r="AK24" s="117">
        <f t="shared" si="192"/>
        <v>-9.7931557929260039E-3</v>
      </c>
      <c r="AL24" s="24"/>
      <c r="AM24" s="126">
        <v>-1401</v>
      </c>
      <c r="AN24" s="117">
        <f t="shared" si="193"/>
        <v>-4.5150873529212713E-3</v>
      </c>
      <c r="AO24" s="117">
        <f>AM24/R24-1</f>
        <v>0.3857566765578635</v>
      </c>
      <c r="AP24" s="126">
        <v>-3304</v>
      </c>
      <c r="AQ24" s="117">
        <f t="shared" si="194"/>
        <v>-7.4354963936492215E-3</v>
      </c>
      <c r="AR24" s="117">
        <f>AP24/U24-1</f>
        <v>55.96551724137931</v>
      </c>
      <c r="AS24" s="118">
        <f>AM24+AP24</f>
        <v>-4705</v>
      </c>
      <c r="AT24" s="117">
        <f t="shared" si="195"/>
        <v>-6.2346948511093911E-3</v>
      </c>
      <c r="AU24" s="117">
        <f>AS24/X24-1</f>
        <v>3.4013096351730585</v>
      </c>
      <c r="AV24" s="126">
        <v>-3364</v>
      </c>
      <c r="AW24" s="117">
        <f t="shared" si="196"/>
        <v>-8.5087439738161363E-3</v>
      </c>
      <c r="AX24" s="117">
        <f>AV24/AA24-1</f>
        <v>279.33333333333331</v>
      </c>
      <c r="AY24" s="118">
        <f t="shared" si="238"/>
        <v>-8069</v>
      </c>
      <c r="AZ24" s="117">
        <f t="shared" si="197"/>
        <v>-7.016485131381923E-3</v>
      </c>
      <c r="BA24" s="117">
        <f>AY24/AD24-1</f>
        <v>6.4643848288621646</v>
      </c>
      <c r="BB24" s="126">
        <v>-5033</v>
      </c>
      <c r="BC24" s="117">
        <f t="shared" si="198"/>
        <v>-8.3643277127976035E-3</v>
      </c>
      <c r="BD24" s="117">
        <f>BB24/AG24-1</f>
        <v>-0.6123392128167604</v>
      </c>
      <c r="BE24" s="118">
        <f t="shared" si="266"/>
        <v>-13102</v>
      </c>
      <c r="BF24" s="117">
        <f t="shared" si="199"/>
        <v>-7.4794716988025537E-3</v>
      </c>
      <c r="BG24" s="117">
        <f>BE24/AJ24-1</f>
        <v>-6.8401592718998816E-2</v>
      </c>
      <c r="BH24" s="126">
        <v>-2049</v>
      </c>
      <c r="BI24" s="117">
        <f t="shared" si="200"/>
        <v>-5.3445249267703573E-3</v>
      </c>
      <c r="BJ24" s="117">
        <f>(BH24/AM24)-1</f>
        <v>0.46252676659528902</v>
      </c>
      <c r="BK24" s="126">
        <v>-355</v>
      </c>
      <c r="BL24" s="117">
        <f t="shared" si="201"/>
        <v>-6.9574283776844897E-4</v>
      </c>
      <c r="BM24" s="117">
        <f>(BK24/AP24)-1</f>
        <v>-0.89255447941888622</v>
      </c>
      <c r="BN24" s="118">
        <f>BK24+BH24+1</f>
        <v>-2403</v>
      </c>
      <c r="BO24" s="117">
        <f t="shared" si="202"/>
        <v>-2.6890353826923702E-3</v>
      </c>
      <c r="BP24" s="117">
        <f>BN24/AS24-1</f>
        <v>-0.48926673751328376</v>
      </c>
      <c r="BQ24" s="126">
        <v>-1486</v>
      </c>
      <c r="BR24" s="117">
        <f t="shared" si="203"/>
        <v>-3.3093262425562429E-3</v>
      </c>
      <c r="BS24" s="117">
        <f>(BQ24/AV24)-1</f>
        <v>-0.55826397146254458</v>
      </c>
      <c r="BT24" s="118">
        <f>BN24+BQ24</f>
        <v>-3889</v>
      </c>
      <c r="BU24" s="117">
        <f t="shared" si="204"/>
        <v>-2.8964804299512017E-3</v>
      </c>
      <c r="BV24" s="117">
        <f>BT24/AY24-1</f>
        <v>-0.51803197422233238</v>
      </c>
      <c r="BW24" s="126">
        <v>2552</v>
      </c>
      <c r="BX24" s="117">
        <f t="shared" si="205"/>
        <v>4.1579906086763839E-3</v>
      </c>
      <c r="BY24" s="117">
        <f t="shared" si="64"/>
        <v>-1.507053447248162</v>
      </c>
      <c r="BZ24" s="118">
        <v>-1338</v>
      </c>
      <c r="CA24" s="117">
        <f t="shared" si="206"/>
        <v>-6.8390153044690764E-4</v>
      </c>
      <c r="CB24" s="117">
        <f t="shared" si="66"/>
        <v>-0.89787818653640661</v>
      </c>
      <c r="CC24" s="126">
        <v>-1413</v>
      </c>
      <c r="CD24" s="117">
        <f t="shared" si="207"/>
        <v>-3.8963295086984935E-3</v>
      </c>
      <c r="CE24" s="117">
        <f t="shared" si="68"/>
        <v>-0.31039531478770133</v>
      </c>
      <c r="CF24" s="126">
        <v>-3681</v>
      </c>
      <c r="CG24" s="117">
        <f t="shared" si="208"/>
        <v>-6.6356366677963411E-3</v>
      </c>
      <c r="CH24" s="117">
        <f t="shared" si="70"/>
        <v>9.3690140845070431</v>
      </c>
      <c r="CI24" s="118">
        <f>CF24+CC24+1</f>
        <v>-5093</v>
      </c>
      <c r="CJ24" s="117">
        <f t="shared" si="209"/>
        <v>-5.5516797837319321E-3</v>
      </c>
      <c r="CK24" s="117">
        <f t="shared" si="72"/>
        <v>1.1194340407823553</v>
      </c>
      <c r="CL24" s="126">
        <v>-2876</v>
      </c>
      <c r="CM24" s="117">
        <f t="shared" si="210"/>
        <v>-5.9088200850574242E-3</v>
      </c>
      <c r="CN24" s="117">
        <f t="shared" si="74"/>
        <v>0.93539703903095561</v>
      </c>
      <c r="CO24" s="119">
        <f t="shared" si="240"/>
        <v>-7969</v>
      </c>
      <c r="CP24" s="117">
        <f t="shared" si="211"/>
        <v>-5.6754772236667899E-3</v>
      </c>
      <c r="CQ24" s="117">
        <f t="shared" si="76"/>
        <v>1.0491128824890716</v>
      </c>
      <c r="CR24" s="126">
        <v>-11121</v>
      </c>
      <c r="CS24" s="117">
        <f t="shared" si="212"/>
        <v>-1.562249774533685E-2</v>
      </c>
      <c r="CT24" s="117">
        <f t="shared" si="78"/>
        <v>-5.3577586206896548</v>
      </c>
      <c r="CU24" s="120">
        <v>-19091</v>
      </c>
      <c r="CV24" s="117">
        <f t="shared" si="213"/>
        <v>-9.0223481640554111E-3</v>
      </c>
      <c r="CW24" s="117">
        <f t="shared" si="80"/>
        <v>13.268310911808669</v>
      </c>
      <c r="CX24" s="126">
        <v>-2708</v>
      </c>
      <c r="CY24" s="117">
        <f t="shared" si="214"/>
        <v>-6.1511064268613457E-3</v>
      </c>
      <c r="CZ24" s="117">
        <f t="shared" si="82"/>
        <v>0.91648973814578905</v>
      </c>
      <c r="DA24" s="126">
        <v>-5611</v>
      </c>
      <c r="DB24" s="117">
        <f t="shared" si="215"/>
        <v>-8.9065047167490221E-3</v>
      </c>
      <c r="DC24" s="117">
        <f t="shared" si="84"/>
        <v>0.52431404509644119</v>
      </c>
      <c r="DD24" s="30">
        <f t="shared" si="241"/>
        <v>-8319</v>
      </c>
      <c r="DE24" s="117">
        <f t="shared" si="216"/>
        <v>-7.7730591879353597E-3</v>
      </c>
      <c r="DF24" s="117">
        <f t="shared" si="86"/>
        <v>0.63341841743569605</v>
      </c>
      <c r="DG24" s="126">
        <v>-5325</v>
      </c>
      <c r="DH24" s="117">
        <f t="shared" si="217"/>
        <v>-9.3628019833315746E-3</v>
      </c>
      <c r="DI24" s="117">
        <f t="shared" si="88"/>
        <v>0.85152990264255912</v>
      </c>
      <c r="DJ24" s="30">
        <f t="shared" si="242"/>
        <v>-13644</v>
      </c>
      <c r="DK24" s="117">
        <f t="shared" si="218"/>
        <v>-8.3247151420857545E-3</v>
      </c>
      <c r="DL24" s="117">
        <f t="shared" si="90"/>
        <v>0.71213452126992105</v>
      </c>
      <c r="DM24" s="126">
        <v>-8228</v>
      </c>
      <c r="DN24" s="117">
        <f t="shared" si="219"/>
        <v>-9.9889645493736259E-3</v>
      </c>
      <c r="DO24" s="117">
        <f t="shared" si="92"/>
        <v>-0.26013847675568746</v>
      </c>
      <c r="DP24" s="30">
        <f>DJ24+DM24</f>
        <v>-21872</v>
      </c>
      <c r="DQ24" s="117">
        <f t="shared" si="220"/>
        <v>-8.881370440288092E-3</v>
      </c>
      <c r="DR24" s="117">
        <f t="shared" si="94"/>
        <v>0.14567073490126248</v>
      </c>
      <c r="DS24" s="30">
        <v>-2256</v>
      </c>
      <c r="DT24" s="117">
        <f t="shared" si="221"/>
        <v>-4.3576772189674855E-3</v>
      </c>
      <c r="DU24" s="117">
        <f t="shared" si="134"/>
        <v>-0.1669128508124077</v>
      </c>
      <c r="DV24" s="30">
        <v>-3413</v>
      </c>
      <c r="DW24" s="117">
        <f t="shared" si="222"/>
        <v>-4.5527730830130743E-3</v>
      </c>
      <c r="DX24" s="117">
        <f t="shared" si="135"/>
        <v>-0.39173052931741226</v>
      </c>
      <c r="DY24" s="30">
        <f t="shared" si="243"/>
        <v>-5669</v>
      </c>
      <c r="DZ24" s="117">
        <f t="shared" si="223"/>
        <v>-4.4730778942052773E-3</v>
      </c>
      <c r="EA24" s="117">
        <f t="shared" si="136"/>
        <v>-0.31854790239211439</v>
      </c>
      <c r="EB24" s="30">
        <v>-46.103759999999994</v>
      </c>
      <c r="EC24" s="117">
        <f t="shared" si="254"/>
        <v>-7.0165034181738484E-5</v>
      </c>
      <c r="ED24" s="117">
        <f t="shared" si="137"/>
        <v>-0.99134201690140844</v>
      </c>
      <c r="EE24" s="30">
        <f t="shared" si="244"/>
        <v>-5715.10376</v>
      </c>
      <c r="EF24" s="117">
        <f t="shared" si="255"/>
        <v>-2.9697551698263801E-3</v>
      </c>
      <c r="EG24" s="117">
        <f t="shared" si="138"/>
        <v>-0.5811269598358253</v>
      </c>
      <c r="EH24" s="30">
        <v>766</v>
      </c>
      <c r="EI24" s="117">
        <f t="shared" si="174"/>
        <v>7.8791993252278381E-4</v>
      </c>
      <c r="EJ24" s="117">
        <f t="shared" si="139"/>
        <v>-1.0930967428293632</v>
      </c>
      <c r="EK24" s="30">
        <v>-4949</v>
      </c>
      <c r="EL24" s="117">
        <f t="shared" si="140"/>
        <v>-1.7085448300551988E-3</v>
      </c>
      <c r="EM24" s="117">
        <f t="shared" si="157"/>
        <v>-0.77372896854425743</v>
      </c>
      <c r="EN24" s="30">
        <v>-2729</v>
      </c>
      <c r="EO24" s="117">
        <f t="shared" si="141"/>
        <v>-4.4073068593457028E-3</v>
      </c>
      <c r="EP24" s="117">
        <f t="shared" si="142"/>
        <v>0.20966312056737579</v>
      </c>
      <c r="EQ24" s="30">
        <v>-6298</v>
      </c>
      <c r="ER24" s="117">
        <f t="shared" si="158"/>
        <v>-7.3646261733060952E-3</v>
      </c>
      <c r="ES24" s="117">
        <f t="shared" si="228"/>
        <v>0.84529739232346901</v>
      </c>
      <c r="ET24" s="30">
        <f t="shared" si="245"/>
        <v>-9027</v>
      </c>
      <c r="EU24" s="117">
        <f t="shared" si="159"/>
        <v>-6.1226233884620392E-3</v>
      </c>
      <c r="EV24" s="117">
        <f t="shared" si="229"/>
        <v>0.59234432880578591</v>
      </c>
      <c r="EW24" s="30">
        <v>-6416</v>
      </c>
      <c r="EX24" s="117">
        <f t="shared" si="160"/>
        <v>-7.9874511366182805E-3</v>
      </c>
      <c r="EY24" s="117">
        <f t="shared" si="96"/>
        <v>138.16435449082681</v>
      </c>
      <c r="EZ24" s="30">
        <f t="shared" si="265"/>
        <v>-15443</v>
      </c>
      <c r="FA24" s="117">
        <f t="shared" si="161"/>
        <v>-6.7802965276610016E-3</v>
      </c>
      <c r="FB24" s="117">
        <f t="shared" si="97"/>
        <v>1.7021381673042453</v>
      </c>
      <c r="FC24" s="30">
        <v>-12103</v>
      </c>
      <c r="FD24" s="117">
        <f t="shared" si="144"/>
        <v>-1.0219262841838269E-2</v>
      </c>
      <c r="FE24" s="117">
        <f t="shared" si="98"/>
        <v>-16.800261096605745</v>
      </c>
      <c r="FF24" s="30">
        <v>-27547</v>
      </c>
      <c r="FG24" s="117">
        <f t="shared" si="145"/>
        <v>-7.9570532299622181E-3</v>
      </c>
      <c r="FH24" s="117">
        <f t="shared" si="99"/>
        <v>4.5661749848454232</v>
      </c>
      <c r="FI24" s="30">
        <v>-3216</v>
      </c>
      <c r="FJ24" s="117">
        <f t="shared" si="175"/>
        <v>-4.4252962925759327E-3</v>
      </c>
      <c r="FK24" s="117">
        <f t="shared" si="247"/>
        <v>0.17845364602418479</v>
      </c>
      <c r="FL24" s="30">
        <v>-8079</v>
      </c>
      <c r="FM24" s="117">
        <f t="shared" si="147"/>
        <v>-8.5293226478378968E-3</v>
      </c>
      <c r="FN24" s="117">
        <f t="shared" si="248"/>
        <v>0.28278818672594475</v>
      </c>
      <c r="FO24" s="30">
        <f t="shared" si="162"/>
        <v>-11295</v>
      </c>
      <c r="FP24" s="117">
        <f t="shared" si="176"/>
        <v>-6.7475778614927472E-3</v>
      </c>
      <c r="FQ24" s="117">
        <f t="shared" si="102"/>
        <v>0.25124626121635085</v>
      </c>
      <c r="FR24" s="30">
        <v>-64</v>
      </c>
      <c r="FS24" s="121">
        <f t="shared" si="169"/>
        <v>-7.0568673242784905E-5</v>
      </c>
      <c r="FT24" s="117">
        <f t="shared" si="259"/>
        <v>-0.9900249376558603</v>
      </c>
      <c r="FU24" s="30">
        <v>-11360</v>
      </c>
      <c r="FV24" s="121">
        <f t="shared" si="263"/>
        <v>-4.401647207976281E-3</v>
      </c>
      <c r="FW24" s="117">
        <f t="shared" si="149"/>
        <v>-0.26439163374991903</v>
      </c>
      <c r="FX24" s="30">
        <v>-22674</v>
      </c>
      <c r="FY24" s="121">
        <f t="shared" si="177"/>
        <v>-1.7010339441571126E-2</v>
      </c>
      <c r="FZ24" s="117">
        <f t="shared" si="104"/>
        <v>0.8734198132694373</v>
      </c>
      <c r="GA24" s="30">
        <v>-34034</v>
      </c>
      <c r="GB24" s="121">
        <f t="shared" si="249"/>
        <v>-8.6958765744572612E-3</v>
      </c>
      <c r="GC24" s="117">
        <f t="shared" si="250"/>
        <v>0.23548843794242558</v>
      </c>
      <c r="GD24" s="30">
        <v>-4374.54</v>
      </c>
      <c r="GE24" s="117">
        <f t="shared" si="256"/>
        <v>-5.3707232270452637E-3</v>
      </c>
      <c r="GF24" s="117">
        <f t="shared" si="107"/>
        <v>0.36024253731343281</v>
      </c>
      <c r="GG24" s="30">
        <v>-17383</v>
      </c>
      <c r="GH24" s="117">
        <f t="shared" si="150"/>
        <v>-1.5643476680123614E-2</v>
      </c>
      <c r="GI24" s="117">
        <f t="shared" si="108"/>
        <v>1.1516276766926601</v>
      </c>
      <c r="GJ24" s="30">
        <f t="shared" si="178"/>
        <v>-21757.54</v>
      </c>
      <c r="GK24" s="121">
        <f t="shared" si="110"/>
        <v>-1.1298427492348294E-2</v>
      </c>
      <c r="GL24" s="117">
        <f t="shared" si="151"/>
        <v>0.92629836210712702</v>
      </c>
      <c r="GM24" s="30">
        <v>-10089</v>
      </c>
      <c r="GN24" s="121">
        <f t="shared" si="111"/>
        <v>-9.6352657027899205E-3</v>
      </c>
      <c r="GO24" s="117">
        <f t="shared" si="112"/>
        <v>156.640625</v>
      </c>
      <c r="GP24" s="30">
        <f t="shared" si="113"/>
        <v>-31846.54</v>
      </c>
      <c r="GQ24" s="121">
        <f t="shared" si="114"/>
        <v>-1.0712623263214371E-2</v>
      </c>
      <c r="GR24" s="117">
        <f t="shared" si="115"/>
        <v>1.8033926056338028</v>
      </c>
      <c r="GS24" s="30">
        <v>-31056.179</v>
      </c>
      <c r="GT24" s="121">
        <f t="shared" si="251"/>
        <v>-1.8598663797672426E-2</v>
      </c>
      <c r="GU24" s="117">
        <f t="shared" si="152"/>
        <v>0.36968241157272641</v>
      </c>
      <c r="GV24" s="30">
        <f t="shared" si="164"/>
        <v>-62902.718999999997</v>
      </c>
      <c r="GW24" s="121">
        <f t="shared" si="117"/>
        <v>-1.3548993325309113E-2</v>
      </c>
      <c r="GX24" s="117">
        <f t="shared" si="153"/>
        <v>0.84823173884938585</v>
      </c>
      <c r="GY24" s="30">
        <v>-6793.0967899999996</v>
      </c>
      <c r="GZ24" s="121">
        <f t="shared" si="257"/>
        <v>-6.7198836575509818E-3</v>
      </c>
      <c r="HA24" s="117">
        <f t="shared" si="154"/>
        <v>0.5528711110196729</v>
      </c>
      <c r="HB24" s="30">
        <v>-16521.555369999998</v>
      </c>
      <c r="HC24" s="121">
        <f t="shared" si="264"/>
        <v>-1.2199998648674592E-2</v>
      </c>
      <c r="HD24" s="117">
        <f t="shared" si="173"/>
        <v>-4.9556729563366653E-2</v>
      </c>
      <c r="HE24" s="30">
        <f t="shared" si="120"/>
        <v>-23314.652159999998</v>
      </c>
      <c r="HF24" s="121">
        <f t="shared" si="165"/>
        <v>-9.8576995257325089E-3</v>
      </c>
      <c r="HG24" s="117">
        <f t="shared" si="170"/>
        <v>7.1566553939461652E-2</v>
      </c>
      <c r="HH24" s="30">
        <v>-8931</v>
      </c>
      <c r="HI24" s="121">
        <f t="shared" si="258"/>
        <v>-7.1541576381907532E-3</v>
      </c>
      <c r="HJ24" s="117">
        <f t="shared" si="166"/>
        <v>-0.11477847160273569</v>
      </c>
      <c r="HK24" s="30">
        <f t="shared" si="252"/>
        <v>-32245.652159999998</v>
      </c>
      <c r="HL24" s="121">
        <f t="shared" si="224"/>
        <v>-8.92369644160791E-3</v>
      </c>
      <c r="HM24" s="117">
        <f t="shared" si="155"/>
        <v>1.2532355477235413E-2</v>
      </c>
      <c r="HN24" s="30">
        <v>-32040</v>
      </c>
      <c r="HO24" s="121">
        <f t="shared" si="260"/>
        <v>-1.7438006363457253E-2</v>
      </c>
      <c r="HP24" s="117">
        <f t="shared" si="123"/>
        <v>3.1678752238000651E-2</v>
      </c>
      <c r="HQ24" s="30">
        <f t="shared" si="253"/>
        <v>-64285.652159999998</v>
      </c>
      <c r="HR24" s="121">
        <f t="shared" si="124"/>
        <v>-1.17936887958066E-2</v>
      </c>
      <c r="HS24" s="117">
        <f t="shared" si="125"/>
        <v>2.1985268395154689E-2</v>
      </c>
      <c r="HT24" s="30">
        <v>-4304</v>
      </c>
      <c r="HU24" s="121">
        <f t="shared" si="167"/>
        <v>-3.9994498897921102E-3</v>
      </c>
      <c r="HV24" s="117">
        <f t="shared" si="126"/>
        <v>-0.36641562264564753</v>
      </c>
      <c r="HW24" s="30">
        <v>-9920</v>
      </c>
      <c r="HX24" s="121">
        <f t="shared" si="127"/>
        <v>-6.7727688266929018E-3</v>
      </c>
      <c r="HY24" s="117">
        <f t="shared" si="230"/>
        <v>-0.39957226920578959</v>
      </c>
      <c r="HZ24" s="30">
        <f t="shared" si="128"/>
        <v>-14224</v>
      </c>
      <c r="IA24" s="121">
        <f t="shared" si="129"/>
        <v>-5.5981552535640817E-3</v>
      </c>
      <c r="IB24" s="117">
        <f t="shared" si="225"/>
        <v>-0.38991154993924637</v>
      </c>
      <c r="IC24" s="30">
        <v>-3100</v>
      </c>
      <c r="ID24" s="121">
        <f t="shared" si="130"/>
        <v>-2.4595015304446619E-3</v>
      </c>
      <c r="IE24" s="117">
        <f t="shared" si="231"/>
        <v>-0.65289441271974025</v>
      </c>
      <c r="IF24" s="30">
        <f t="shared" si="131"/>
        <v>-17324</v>
      </c>
      <c r="IG24" s="121">
        <f t="shared" si="132"/>
        <v>-4.5574422131638105E-3</v>
      </c>
      <c r="IH24" s="117">
        <f t="shared" si="226"/>
        <v>-0.46274927503280483</v>
      </c>
      <c r="II24" s="30">
        <v>-29931</v>
      </c>
      <c r="IJ24" s="121">
        <f t="shared" si="13"/>
        <v>-1.5584971444995689E-2</v>
      </c>
      <c r="IK24" s="117">
        <f t="shared" si="14"/>
        <v>-6.5823970037453217E-2</v>
      </c>
      <c r="IL24" s="30">
        <f t="shared" si="172"/>
        <v>-47255</v>
      </c>
      <c r="IM24" s="121">
        <f t="shared" si="15"/>
        <v>-8.2588267904421669E-3</v>
      </c>
      <c r="IN24" s="117">
        <f t="shared" si="16"/>
        <v>-0.26492151184237123</v>
      </c>
      <c r="IO24" s="30">
        <v>-9722</v>
      </c>
      <c r="IP24" s="121">
        <f t="shared" si="17"/>
        <v>-7.8740795215617929E-3</v>
      </c>
      <c r="IQ24" s="117">
        <f t="shared" si="18"/>
        <v>1.2588289962825279</v>
      </c>
    </row>
    <row r="25" spans="2:251" s="103" customFormat="1" ht="16.5" customHeight="1">
      <c r="B25" s="125" t="s">
        <v>136</v>
      </c>
      <c r="C25" s="114" t="s">
        <v>1</v>
      </c>
      <c r="D25" s="126">
        <v>355</v>
      </c>
      <c r="E25" s="116">
        <f t="shared" si="179"/>
        <v>1.7928206371331031E-3</v>
      </c>
      <c r="F25" s="126">
        <v>766</v>
      </c>
      <c r="G25" s="116">
        <f t="shared" si="180"/>
        <v>2.7440640807027098E-3</v>
      </c>
      <c r="H25" s="115">
        <f t="shared" si="232"/>
        <v>1121</v>
      </c>
      <c r="I25" s="116">
        <f t="shared" si="181"/>
        <v>2.3493167910134966E-3</v>
      </c>
      <c r="J25" s="126">
        <v>747</v>
      </c>
      <c r="K25" s="116">
        <f t="shared" si="182"/>
        <v>2.9246749382372864E-3</v>
      </c>
      <c r="L25" s="115">
        <f t="shared" si="233"/>
        <v>1868</v>
      </c>
      <c r="M25" s="116">
        <f t="shared" si="183"/>
        <v>2.549916527090133E-3</v>
      </c>
      <c r="N25" s="126">
        <v>977</v>
      </c>
      <c r="O25" s="116">
        <f t="shared" si="184"/>
        <v>2.4191491627069709E-3</v>
      </c>
      <c r="P25" s="115">
        <f>L25+N25-1</f>
        <v>2844</v>
      </c>
      <c r="Q25" s="116">
        <f t="shared" si="185"/>
        <v>2.5025650411726508E-3</v>
      </c>
      <c r="R25" s="126">
        <v>1990</v>
      </c>
      <c r="S25" s="116">
        <f t="shared" si="186"/>
        <v>7.9284447897368469E-3</v>
      </c>
      <c r="T25" s="24">
        <f>R25/D25-1</f>
        <v>4.605633802816901</v>
      </c>
      <c r="U25" s="126">
        <v>559</v>
      </c>
      <c r="V25" s="117">
        <f t="shared" si="187"/>
        <v>1.5627227718620442E-3</v>
      </c>
      <c r="W25" s="24">
        <f>U25/F25-1</f>
        <v>-0.27023498694516968</v>
      </c>
      <c r="X25" s="115">
        <f t="shared" si="234"/>
        <v>2549</v>
      </c>
      <c r="Y25" s="117">
        <f t="shared" si="188"/>
        <v>4.1875854273998531E-3</v>
      </c>
      <c r="Z25" s="24">
        <f>X25/H25-1</f>
        <v>1.2738626226583407</v>
      </c>
      <c r="AA25" s="126">
        <v>746</v>
      </c>
      <c r="AB25" s="117">
        <f t="shared" si="189"/>
        <v>2.3274460803124892E-3</v>
      </c>
      <c r="AC25" s="24">
        <f t="shared" si="261"/>
        <v>-1.3386880856760541E-3</v>
      </c>
      <c r="AD25" s="115">
        <f t="shared" si="235"/>
        <v>3295</v>
      </c>
      <c r="AE25" s="117">
        <f t="shared" si="190"/>
        <v>3.545958092048552E-3</v>
      </c>
      <c r="AF25" s="24">
        <f t="shared" si="262"/>
        <v>0.7639186295503213</v>
      </c>
      <c r="AG25" s="126">
        <v>2059</v>
      </c>
      <c r="AH25" s="117">
        <f t="shared" si="191"/>
        <v>4.062113443247797E-3</v>
      </c>
      <c r="AI25" s="24">
        <f>AG25/N25-1</f>
        <v>1.1074718526100309</v>
      </c>
      <c r="AJ25" s="115">
        <f t="shared" si="236"/>
        <v>5354</v>
      </c>
      <c r="AK25" s="117">
        <f t="shared" si="192"/>
        <v>3.7281396555265806E-3</v>
      </c>
      <c r="AL25" s="24">
        <f t="shared" ref="AL25:AL30" si="267">AJ25/P25-1</f>
        <v>0.88255977496483817</v>
      </c>
      <c r="AM25" s="126">
        <v>-1205</v>
      </c>
      <c r="AN25" s="117">
        <f t="shared" si="193"/>
        <v>-3.8834263099715429E-3</v>
      </c>
      <c r="AO25" s="117">
        <f>AM25/R25-1</f>
        <v>-1.6055276381909547</v>
      </c>
      <c r="AP25" s="126">
        <v>64</v>
      </c>
      <c r="AQ25" s="117">
        <f t="shared" si="194"/>
        <v>1.4402898583339897E-4</v>
      </c>
      <c r="AR25" s="117">
        <f>AP25/U25-1</f>
        <v>-0.88550983899821112</v>
      </c>
      <c r="AS25" s="118">
        <f>AM25+AP25+1</f>
        <v>-1140</v>
      </c>
      <c r="AT25" s="117">
        <f t="shared" si="195"/>
        <v>-1.51063807231981E-3</v>
      </c>
      <c r="AU25" s="117">
        <f>AS25/X25-1</f>
        <v>-1.4472342094939192</v>
      </c>
      <c r="AV25" s="126">
        <v>9985</v>
      </c>
      <c r="AW25" s="117">
        <f t="shared" si="196"/>
        <v>2.5255591135123105E-2</v>
      </c>
      <c r="AX25" s="117">
        <f>AV25/AA25-1</f>
        <v>12.384718498659517</v>
      </c>
      <c r="AY25" s="118">
        <f>AV25+AS25-1</f>
        <v>8844</v>
      </c>
      <c r="AZ25" s="117">
        <f t="shared" si="197"/>
        <v>7.6903946588104755E-3</v>
      </c>
      <c r="BA25" s="117">
        <f>AY25/AD25-1</f>
        <v>1.6840667678300454</v>
      </c>
      <c r="BB25" s="126">
        <v>542</v>
      </c>
      <c r="BC25" s="117">
        <f t="shared" si="198"/>
        <v>9.0074818603940029E-4</v>
      </c>
      <c r="BD25" s="117">
        <f>BB25/AG25-1</f>
        <v>-0.73676542010684798</v>
      </c>
      <c r="BE25" s="118">
        <f t="shared" si="266"/>
        <v>9386</v>
      </c>
      <c r="BF25" s="117">
        <f t="shared" si="199"/>
        <v>5.3581377930820313E-3</v>
      </c>
      <c r="BG25" s="117">
        <f>BE25/AJ25-1</f>
        <v>0.75308180799402313</v>
      </c>
      <c r="BH25" s="126">
        <v>584</v>
      </c>
      <c r="BI25" s="117">
        <f t="shared" si="200"/>
        <v>1.5232808966490429E-3</v>
      </c>
      <c r="BJ25" s="117">
        <f>(BH25/AM25)-1</f>
        <v>-1.4846473029045644</v>
      </c>
      <c r="BK25" s="126">
        <v>307</v>
      </c>
      <c r="BL25" s="117">
        <f t="shared" si="201"/>
        <v>6.016705667462361E-4</v>
      </c>
      <c r="BM25" s="117">
        <f>(BK25/AP25)-1</f>
        <v>3.796875</v>
      </c>
      <c r="BN25" s="118">
        <f>BK25+BH25+1</f>
        <v>892</v>
      </c>
      <c r="BO25" s="117">
        <f t="shared" si="202"/>
        <v>9.9817709586416735E-4</v>
      </c>
      <c r="BP25" s="117">
        <f>BN25/AS25-1</f>
        <v>-1.7824561403508772</v>
      </c>
      <c r="BQ25" s="126">
        <v>-2011</v>
      </c>
      <c r="BR25" s="117">
        <f t="shared" si="203"/>
        <v>-4.4785027414405145E-3</v>
      </c>
      <c r="BS25" s="117">
        <f>(BQ25/AV25)-1</f>
        <v>-1.2014021031547322</v>
      </c>
      <c r="BT25" s="118">
        <f>BN25+BQ25</f>
        <v>-1119</v>
      </c>
      <c r="BU25" s="117">
        <f t="shared" si="204"/>
        <v>-8.3341774263702613E-4</v>
      </c>
      <c r="BV25" s="117">
        <f>BT25/AY25-1</f>
        <v>-1.1265264586160109</v>
      </c>
      <c r="BW25" s="126">
        <v>-550</v>
      </c>
      <c r="BX25" s="117">
        <f t="shared" si="205"/>
        <v>-8.9611866566301375E-4</v>
      </c>
      <c r="BY25" s="117">
        <f t="shared" si="64"/>
        <v>-2.0147601476014758</v>
      </c>
      <c r="BZ25" s="118">
        <v>-1670</v>
      </c>
      <c r="CA25" s="117">
        <f t="shared" si="206"/>
        <v>-8.5359907013926443E-4</v>
      </c>
      <c r="CB25" s="117">
        <f t="shared" si="66"/>
        <v>-1.177924568506286</v>
      </c>
      <c r="CC25" s="126">
        <v>1073</v>
      </c>
      <c r="CD25" s="117">
        <f t="shared" si="207"/>
        <v>2.9587838378156289E-3</v>
      </c>
      <c r="CE25" s="117">
        <f t="shared" si="68"/>
        <v>0.83732876712328763</v>
      </c>
      <c r="CF25" s="126">
        <v>835</v>
      </c>
      <c r="CG25" s="117">
        <f t="shared" si="208"/>
        <v>1.5052313549605936E-3</v>
      </c>
      <c r="CH25" s="117">
        <f t="shared" si="70"/>
        <v>1.7198697068403908</v>
      </c>
      <c r="CI25" s="118">
        <f>CF25+CC25</f>
        <v>1908</v>
      </c>
      <c r="CJ25" s="117">
        <f t="shared" si="209"/>
        <v>2.0798360548518607E-3</v>
      </c>
      <c r="CK25" s="117">
        <f t="shared" si="72"/>
        <v>1.1390134529147984</v>
      </c>
      <c r="CL25" s="126">
        <v>-16</v>
      </c>
      <c r="CM25" s="117">
        <f t="shared" si="210"/>
        <v>-3.2872434409220719E-5</v>
      </c>
      <c r="CN25" s="117">
        <f t="shared" si="74"/>
        <v>-0.99204375932371958</v>
      </c>
      <c r="CO25" s="119">
        <f t="shared" si="240"/>
        <v>1892</v>
      </c>
      <c r="CP25" s="117">
        <f t="shared" si="211"/>
        <v>1.3474718166868573E-3</v>
      </c>
      <c r="CQ25" s="117">
        <f t="shared" si="76"/>
        <v>-2.6907953529937445</v>
      </c>
      <c r="CR25" s="126">
        <v>-177</v>
      </c>
      <c r="CS25" s="117">
        <f t="shared" si="212"/>
        <v>-2.4864509494871168E-4</v>
      </c>
      <c r="CT25" s="117">
        <f t="shared" si="78"/>
        <v>-0.67818181818181822</v>
      </c>
      <c r="CU25" s="127">
        <v>1715</v>
      </c>
      <c r="CV25" s="117">
        <f t="shared" si="213"/>
        <v>8.1050375052930859E-4</v>
      </c>
      <c r="CW25" s="117">
        <f t="shared" si="80"/>
        <v>-2.0269461077844309</v>
      </c>
      <c r="CX25" s="126">
        <v>1008</v>
      </c>
      <c r="CY25" s="117">
        <f t="shared" si="214"/>
        <v>2.2896289801610918E-3</v>
      </c>
      <c r="CZ25" s="117">
        <f t="shared" si="82"/>
        <v>-6.0577819198508909E-2</v>
      </c>
      <c r="DA25" s="126">
        <v>699</v>
      </c>
      <c r="DB25" s="117">
        <f t="shared" si="215"/>
        <v>1.109543182500012E-3</v>
      </c>
      <c r="DC25" s="117">
        <f t="shared" si="84"/>
        <v>-0.16287425149700596</v>
      </c>
      <c r="DD25" s="30">
        <f t="shared" si="241"/>
        <v>1707</v>
      </c>
      <c r="DE25" s="117">
        <f t="shared" si="216"/>
        <v>1.5949768041598341E-3</v>
      </c>
      <c r="DF25" s="117">
        <f t="shared" si="86"/>
        <v>-0.10534591194968557</v>
      </c>
      <c r="DG25" s="126">
        <v>7592</v>
      </c>
      <c r="DH25" s="117">
        <f t="shared" si="217"/>
        <v>1.3348806132855082E-2</v>
      </c>
      <c r="DI25" s="117">
        <f t="shared" si="88"/>
        <v>-475.5</v>
      </c>
      <c r="DJ25" s="30">
        <f t="shared" si="242"/>
        <v>9299</v>
      </c>
      <c r="DK25" s="117">
        <f t="shared" si="218"/>
        <v>5.6736679937155841E-3</v>
      </c>
      <c r="DL25" s="117">
        <f t="shared" si="90"/>
        <v>3.9149048625792808</v>
      </c>
      <c r="DM25" s="126">
        <v>468</v>
      </c>
      <c r="DN25" s="117">
        <f t="shared" si="219"/>
        <v>5.6816181442718246E-4</v>
      </c>
      <c r="DO25" s="117">
        <f t="shared" si="92"/>
        <v>-3.6440677966101696</v>
      </c>
      <c r="DP25" s="35">
        <f>DJ25+DM25</f>
        <v>9767</v>
      </c>
      <c r="DQ25" s="117">
        <f t="shared" si="220"/>
        <v>3.9659996840843911E-3</v>
      </c>
      <c r="DR25" s="117">
        <f t="shared" si="94"/>
        <v>4.6950437317784255</v>
      </c>
      <c r="DS25" s="30">
        <v>697</v>
      </c>
      <c r="DT25" s="117">
        <f t="shared" si="221"/>
        <v>1.3463213748317099E-3</v>
      </c>
      <c r="DU25" s="117">
        <f t="shared" si="134"/>
        <v>-0.30853174603174605</v>
      </c>
      <c r="DV25" s="30">
        <v>-551</v>
      </c>
      <c r="DW25" s="117">
        <f t="shared" si="222"/>
        <v>-7.3500672978031166E-4</v>
      </c>
      <c r="DX25" s="117">
        <f t="shared" si="135"/>
        <v>-1.7882689556509299</v>
      </c>
      <c r="DY25" s="30">
        <f t="shared" si="243"/>
        <v>146</v>
      </c>
      <c r="DZ25" s="117">
        <f t="shared" si="223"/>
        <v>1.1520010099734883E-4</v>
      </c>
      <c r="EA25" s="117">
        <f t="shared" si="136"/>
        <v>-0.91446983011130634</v>
      </c>
      <c r="EB25" s="30">
        <v>3344</v>
      </c>
      <c r="EC25" s="117">
        <f t="shared" si="254"/>
        <v>5.0892134243223008E-3</v>
      </c>
      <c r="ED25" s="117">
        <f t="shared" si="137"/>
        <v>-0.55953635405690205</v>
      </c>
      <c r="EE25" s="30">
        <f t="shared" si="244"/>
        <v>3490</v>
      </c>
      <c r="EF25" s="117">
        <f t="shared" si="255"/>
        <v>1.8135183503114678E-3</v>
      </c>
      <c r="EG25" s="117">
        <f t="shared" si="138"/>
        <v>-0.62469082697064193</v>
      </c>
      <c r="EH25" s="30">
        <v>5092</v>
      </c>
      <c r="EI25" s="117">
        <f t="shared" si="174"/>
        <v>5.2377131806867041E-3</v>
      </c>
      <c r="EJ25" s="117">
        <f t="shared" si="139"/>
        <v>9.8803418803418808</v>
      </c>
      <c r="EK25" s="30">
        <v>8583</v>
      </c>
      <c r="EL25" s="117">
        <f t="shared" si="140"/>
        <v>2.9631117955877494E-3</v>
      </c>
      <c r="EM25" s="117">
        <f t="shared" si="157"/>
        <v>-0.1212245315859527</v>
      </c>
      <c r="EN25" s="30">
        <v>-1410</v>
      </c>
      <c r="EO25" s="117">
        <f t="shared" si="141"/>
        <v>-2.2771354604900849E-3</v>
      </c>
      <c r="EP25" s="117">
        <f t="shared" si="142"/>
        <v>-3.0229555236728838</v>
      </c>
      <c r="EQ25" s="30">
        <v>2290</v>
      </c>
      <c r="ER25" s="117">
        <f t="shared" si="158"/>
        <v>2.6778332703828131E-3</v>
      </c>
      <c r="ES25" s="117">
        <f t="shared" si="228"/>
        <v>-5.1560798548094375</v>
      </c>
      <c r="ET25" s="30">
        <f>(EN25+EQ25)</f>
        <v>880</v>
      </c>
      <c r="EU25" s="117">
        <f t="shared" si="159"/>
        <v>5.9686591135998609E-4</v>
      </c>
      <c r="EV25" s="117">
        <f t="shared" si="229"/>
        <v>5.0273972602739727</v>
      </c>
      <c r="EW25" s="30">
        <v>707</v>
      </c>
      <c r="EX25" s="117">
        <f t="shared" si="160"/>
        <v>8.8016333441227001E-4</v>
      </c>
      <c r="EY25" s="117">
        <f t="shared" si="96"/>
        <v>-0.78857655502392343</v>
      </c>
      <c r="EZ25" s="30">
        <f t="shared" si="265"/>
        <v>1587</v>
      </c>
      <c r="FA25" s="117">
        <f t="shared" si="161"/>
        <v>6.9677721876565499E-4</v>
      </c>
      <c r="FB25" s="117">
        <f t="shared" si="97"/>
        <v>-0.54527220630372497</v>
      </c>
      <c r="FC25" s="30">
        <v>8996</v>
      </c>
      <c r="FD25" s="117">
        <f t="shared" si="144"/>
        <v>7.5958430575210328E-3</v>
      </c>
      <c r="FE25" s="117">
        <f t="shared" si="98"/>
        <v>0.76669285153181455</v>
      </c>
      <c r="FF25" s="30">
        <v>10587</v>
      </c>
      <c r="FG25" s="117">
        <f t="shared" si="145"/>
        <v>3.058094258743602E-3</v>
      </c>
      <c r="FH25" s="117">
        <f t="shared" si="99"/>
        <v>0.23348479552603996</v>
      </c>
      <c r="FI25" s="30">
        <v>2688</v>
      </c>
      <c r="FJ25" s="117">
        <f t="shared" si="175"/>
        <v>3.6987551102127198E-3</v>
      </c>
      <c r="FK25" s="117">
        <f t="shared" si="247"/>
        <v>-2.9063829787234043</v>
      </c>
      <c r="FL25" s="30">
        <v>284</v>
      </c>
      <c r="FM25" s="117">
        <f t="shared" si="147"/>
        <v>2.9983013145017486E-4</v>
      </c>
      <c r="FN25" s="117">
        <f t="shared" si="248"/>
        <v>-0.87598253275109172</v>
      </c>
      <c r="FO25" s="30">
        <f t="shared" si="162"/>
        <v>2972</v>
      </c>
      <c r="FP25" s="117">
        <f t="shared" si="176"/>
        <v>1.7754582916650239E-3</v>
      </c>
      <c r="FQ25" s="117">
        <f t="shared" si="102"/>
        <v>2.3772727272727274</v>
      </c>
      <c r="FR25" s="30">
        <v>655</v>
      </c>
      <c r="FS25" s="121">
        <f t="shared" si="169"/>
        <v>7.2222626521912679E-4</v>
      </c>
      <c r="FT25" s="117">
        <f t="shared" si="259"/>
        <v>-7.3550212164073536E-2</v>
      </c>
      <c r="FU25" s="30">
        <v>3622</v>
      </c>
      <c r="FV25" s="121">
        <f t="shared" si="263"/>
        <v>1.4034125164868036E-3</v>
      </c>
      <c r="FW25" s="117">
        <f t="shared" si="149"/>
        <v>1.2822936357908001</v>
      </c>
      <c r="FX25" s="30">
        <v>27870</v>
      </c>
      <c r="FY25" s="121">
        <f t="shared" si="177"/>
        <v>2.0908448453585044E-2</v>
      </c>
      <c r="FZ25" s="117">
        <f t="shared" si="104"/>
        <v>2.0980435749221877</v>
      </c>
      <c r="GA25" s="30">
        <v>31497</v>
      </c>
      <c r="GB25" s="121">
        <f t="shared" si="249"/>
        <v>8.047658942988787E-3</v>
      </c>
      <c r="GC25" s="117">
        <f t="shared" si="250"/>
        <v>1.9750637574383676</v>
      </c>
      <c r="GD25" s="30">
        <v>2191.84</v>
      </c>
      <c r="GE25" s="117">
        <f t="shared" si="256"/>
        <v>2.6909723074807616E-3</v>
      </c>
      <c r="GF25" s="117">
        <f t="shared" si="107"/>
        <v>-0.18458333333333332</v>
      </c>
      <c r="GG25" s="30">
        <v>1834</v>
      </c>
      <c r="GH25" s="117">
        <f t="shared" si="150"/>
        <v>1.6504709331730259E-3</v>
      </c>
      <c r="GI25" s="117">
        <f t="shared" si="108"/>
        <v>5.457746478873239</v>
      </c>
      <c r="GJ25" s="30">
        <f t="shared" si="178"/>
        <v>4025.84</v>
      </c>
      <c r="GK25" s="121">
        <f t="shared" si="110"/>
        <v>2.0905700431112823E-3</v>
      </c>
      <c r="GL25" s="117">
        <f t="shared" si="151"/>
        <v>0.35458950201884254</v>
      </c>
      <c r="GM25" s="30">
        <v>3811</v>
      </c>
      <c r="GN25" s="121">
        <f t="shared" si="111"/>
        <v>3.6396072547658226E-3</v>
      </c>
      <c r="GO25" s="117">
        <f t="shared" si="112"/>
        <v>4.8183206106870227</v>
      </c>
      <c r="GP25" s="30">
        <f t="shared" si="113"/>
        <v>7836.84</v>
      </c>
      <c r="GQ25" s="121">
        <f t="shared" si="114"/>
        <v>2.6361769439973361E-3</v>
      </c>
      <c r="GR25" s="117">
        <f t="shared" si="115"/>
        <v>1.1636775262286032</v>
      </c>
      <c r="GS25" s="30">
        <v>3239.1</v>
      </c>
      <c r="GT25" s="121">
        <f t="shared" si="251"/>
        <v>1.9398050193824795E-3</v>
      </c>
      <c r="GU25" s="117">
        <f t="shared" si="152"/>
        <v>-0.88377825618945105</v>
      </c>
      <c r="GV25" s="30">
        <f t="shared" si="164"/>
        <v>11075.94</v>
      </c>
      <c r="GW25" s="121">
        <f t="shared" si="117"/>
        <v>2.385713042571725E-3</v>
      </c>
      <c r="GX25" s="117">
        <f t="shared" si="153"/>
        <v>-0.64834936660634346</v>
      </c>
      <c r="GY25" s="30">
        <v>6501.8794900000103</v>
      </c>
      <c r="GZ25" s="121">
        <f t="shared" si="257"/>
        <v>6.4318049747995694E-3</v>
      </c>
      <c r="HA25" s="117">
        <f t="shared" si="154"/>
        <v>1.9664024244470446</v>
      </c>
      <c r="HB25" s="30">
        <v>13019.435009999999</v>
      </c>
      <c r="HC25" s="121">
        <f t="shared" si="264"/>
        <v>9.6139307693102923E-3</v>
      </c>
      <c r="HD25" s="117">
        <f t="shared" si="173"/>
        <v>6.0989285768811339</v>
      </c>
      <c r="HE25" s="30">
        <f t="shared" si="120"/>
        <v>19521.314500000008</v>
      </c>
      <c r="HF25" s="121">
        <f t="shared" si="165"/>
        <v>8.2538333133907339E-3</v>
      </c>
      <c r="HG25" s="117">
        <f t="shared" si="170"/>
        <v>3.849004058780281</v>
      </c>
      <c r="HH25" s="30">
        <v>3843</v>
      </c>
      <c r="HI25" s="121">
        <f t="shared" si="258"/>
        <v>3.0784265819692159E-3</v>
      </c>
      <c r="HJ25" s="117">
        <f t="shared" si="166"/>
        <v>8.396746260823873E-3</v>
      </c>
      <c r="HK25" s="30">
        <v>23366</v>
      </c>
      <c r="HL25" s="121">
        <f t="shared" si="224"/>
        <v>6.4663319575612027E-3</v>
      </c>
      <c r="HM25" s="117">
        <f t="shared" si="155"/>
        <v>1.9815588936357003</v>
      </c>
      <c r="HN25" s="30">
        <v>3930</v>
      </c>
      <c r="HO25" s="121">
        <f t="shared" si="260"/>
        <v>2.1389314921469102E-3</v>
      </c>
      <c r="HP25" s="117">
        <f t="shared" si="123"/>
        <v>0.21329999073816808</v>
      </c>
      <c r="HQ25" s="30">
        <v>27296</v>
      </c>
      <c r="HR25" s="121">
        <f t="shared" si="124"/>
        <v>5.0076575184943564E-3</v>
      </c>
      <c r="HS25" s="117">
        <f t="shared" si="125"/>
        <v>1.4644409413557673</v>
      </c>
      <c r="HT25" s="30">
        <v>9048</v>
      </c>
      <c r="HU25" s="121">
        <f t="shared" si="167"/>
        <v>8.4077654746373184E-3</v>
      </c>
      <c r="HV25" s="117">
        <f t="shared" si="126"/>
        <v>0.3915976163378545</v>
      </c>
      <c r="HW25" s="30">
        <v>13133</v>
      </c>
      <c r="HX25" s="121">
        <f t="shared" si="127"/>
        <v>8.9664085686449475E-3</v>
      </c>
      <c r="HY25" s="117">
        <f t="shared" si="230"/>
        <v>8.7227279765038634E-3</v>
      </c>
      <c r="HZ25" s="30">
        <f t="shared" si="128"/>
        <v>22181</v>
      </c>
      <c r="IA25" s="121">
        <f t="shared" si="129"/>
        <v>8.729800455519186E-3</v>
      </c>
      <c r="IB25" s="117">
        <f t="shared" si="225"/>
        <v>0.13624520520890093</v>
      </c>
      <c r="IC25" s="30">
        <v>14811</v>
      </c>
      <c r="ID25" s="121">
        <f t="shared" si="130"/>
        <v>1.1750863602392221E-2</v>
      </c>
      <c r="IE25" s="117">
        <f t="shared" si="231"/>
        <v>2.8540202966432475</v>
      </c>
      <c r="IF25" s="30">
        <f t="shared" si="131"/>
        <v>36992</v>
      </c>
      <c r="IG25" s="121">
        <f t="shared" si="132"/>
        <v>9.7315228786282425E-3</v>
      </c>
      <c r="IH25" s="117">
        <f t="shared" si="226"/>
        <v>0.58315501155525129</v>
      </c>
      <c r="II25" s="30">
        <v>34463</v>
      </c>
      <c r="IJ25" s="121">
        <f t="shared" si="13"/>
        <v>1.7944768664892131E-2</v>
      </c>
      <c r="IK25" s="117">
        <f t="shared" si="14"/>
        <v>7.7692111959287526</v>
      </c>
      <c r="IL25" s="30">
        <v>71458</v>
      </c>
      <c r="IM25" s="121">
        <f t="shared" si="15"/>
        <v>1.2488821178529601E-2</v>
      </c>
      <c r="IN25" s="117">
        <f t="shared" si="16"/>
        <v>1.6178927315357563</v>
      </c>
      <c r="IO25" s="30">
        <v>621</v>
      </c>
      <c r="IP25" s="121">
        <f t="shared" si="17"/>
        <v>5.0296270138756156E-4</v>
      </c>
      <c r="IQ25" s="117">
        <f t="shared" si="18"/>
        <v>-0.93136604774535803</v>
      </c>
    </row>
    <row r="26" spans="2:251" s="103" customFormat="1" ht="16.5" customHeight="1">
      <c r="B26" s="125" t="s">
        <v>237</v>
      </c>
      <c r="C26" s="114" t="s">
        <v>137</v>
      </c>
      <c r="D26" s="115">
        <v>0</v>
      </c>
      <c r="E26" s="116">
        <f t="shared" si="179"/>
        <v>0</v>
      </c>
      <c r="F26" s="115">
        <v>0</v>
      </c>
      <c r="G26" s="116">
        <f t="shared" si="180"/>
        <v>0</v>
      </c>
      <c r="H26" s="115">
        <f t="shared" si="232"/>
        <v>0</v>
      </c>
      <c r="I26" s="116">
        <f t="shared" si="181"/>
        <v>0</v>
      </c>
      <c r="J26" s="115">
        <v>10</v>
      </c>
      <c r="K26" s="116">
        <f t="shared" si="182"/>
        <v>3.9152274942935559E-5</v>
      </c>
      <c r="L26" s="115">
        <f t="shared" si="233"/>
        <v>10</v>
      </c>
      <c r="M26" s="116">
        <f t="shared" si="183"/>
        <v>1.3650516740311205E-5</v>
      </c>
      <c r="N26" s="115">
        <v>0</v>
      </c>
      <c r="O26" s="116">
        <f t="shared" si="184"/>
        <v>0</v>
      </c>
      <c r="P26" s="115">
        <f>L26+N26</f>
        <v>10</v>
      </c>
      <c r="Q26" s="116">
        <f t="shared" si="185"/>
        <v>8.799455137737872E-6</v>
      </c>
      <c r="R26" s="115">
        <v>0</v>
      </c>
      <c r="S26" s="116">
        <f t="shared" si="186"/>
        <v>0</v>
      </c>
      <c r="T26" s="24">
        <v>0</v>
      </c>
      <c r="U26" s="115">
        <v>0</v>
      </c>
      <c r="V26" s="117">
        <f t="shared" si="187"/>
        <v>0</v>
      </c>
      <c r="W26" s="24">
        <v>0</v>
      </c>
      <c r="X26" s="115">
        <f t="shared" si="234"/>
        <v>0</v>
      </c>
      <c r="Y26" s="117">
        <f t="shared" si="188"/>
        <v>0</v>
      </c>
      <c r="Z26" s="24">
        <v>0</v>
      </c>
      <c r="AA26" s="115">
        <v>0</v>
      </c>
      <c r="AB26" s="117">
        <f t="shared" si="189"/>
        <v>0</v>
      </c>
      <c r="AC26" s="24">
        <f t="shared" si="261"/>
        <v>-1</v>
      </c>
      <c r="AD26" s="115">
        <f t="shared" si="235"/>
        <v>0</v>
      </c>
      <c r="AE26" s="117">
        <f t="shared" si="190"/>
        <v>0</v>
      </c>
      <c r="AF26" s="24">
        <f t="shared" si="262"/>
        <v>-1</v>
      </c>
      <c r="AG26" s="115">
        <v>0</v>
      </c>
      <c r="AH26" s="117">
        <f t="shared" si="191"/>
        <v>0</v>
      </c>
      <c r="AI26" s="24">
        <v>0</v>
      </c>
      <c r="AJ26" s="115">
        <f t="shared" si="236"/>
        <v>0</v>
      </c>
      <c r="AK26" s="117">
        <f t="shared" si="192"/>
        <v>0</v>
      </c>
      <c r="AL26" s="24">
        <f t="shared" si="267"/>
        <v>-1</v>
      </c>
      <c r="AM26" s="118">
        <v>0</v>
      </c>
      <c r="AN26" s="117">
        <f t="shared" si="193"/>
        <v>0</v>
      </c>
      <c r="AO26" s="117">
        <v>0</v>
      </c>
      <c r="AP26" s="118">
        <v>0</v>
      </c>
      <c r="AQ26" s="117">
        <f t="shared" si="194"/>
        <v>0</v>
      </c>
      <c r="AR26" s="117">
        <v>0</v>
      </c>
      <c r="AS26" s="118">
        <f>AM26+AP26</f>
        <v>0</v>
      </c>
      <c r="AT26" s="117">
        <f t="shared" si="195"/>
        <v>0</v>
      </c>
      <c r="AU26" s="117">
        <v>0</v>
      </c>
      <c r="AV26" s="118">
        <v>0</v>
      </c>
      <c r="AW26" s="117">
        <f t="shared" si="196"/>
        <v>0</v>
      </c>
      <c r="AX26" s="117">
        <v>0</v>
      </c>
      <c r="AY26" s="118">
        <f>AV26+AS26</f>
        <v>0</v>
      </c>
      <c r="AZ26" s="117">
        <f t="shared" si="197"/>
        <v>0</v>
      </c>
      <c r="BA26" s="117">
        <v>0</v>
      </c>
      <c r="BB26" s="118">
        <v>0</v>
      </c>
      <c r="BC26" s="117">
        <f t="shared" si="198"/>
        <v>0</v>
      </c>
      <c r="BD26" s="117">
        <v>0</v>
      </c>
      <c r="BE26" s="118">
        <f t="shared" si="266"/>
        <v>0</v>
      </c>
      <c r="BF26" s="117">
        <f t="shared" si="199"/>
        <v>0</v>
      </c>
      <c r="BG26" s="117">
        <v>0</v>
      </c>
      <c r="BH26" s="118">
        <v>0</v>
      </c>
      <c r="BI26" s="117">
        <f t="shared" si="200"/>
        <v>0</v>
      </c>
      <c r="BJ26" s="117">
        <v>0</v>
      </c>
      <c r="BK26" s="118">
        <v>0</v>
      </c>
      <c r="BL26" s="117">
        <f t="shared" si="201"/>
        <v>0</v>
      </c>
      <c r="BM26" s="117">
        <v>0</v>
      </c>
      <c r="BN26" s="118">
        <f>BK26+BH26</f>
        <v>0</v>
      </c>
      <c r="BO26" s="117">
        <f t="shared" si="202"/>
        <v>0</v>
      </c>
      <c r="BP26" s="117">
        <v>0</v>
      </c>
      <c r="BQ26" s="118">
        <v>0</v>
      </c>
      <c r="BR26" s="117">
        <f t="shared" si="203"/>
        <v>0</v>
      </c>
      <c r="BS26" s="117">
        <v>0</v>
      </c>
      <c r="BT26" s="118">
        <f>BN26+BQ26</f>
        <v>0</v>
      </c>
      <c r="BU26" s="117">
        <f t="shared" si="204"/>
        <v>0</v>
      </c>
      <c r="BV26" s="117">
        <v>0</v>
      </c>
      <c r="BW26" s="118">
        <v>0</v>
      </c>
      <c r="BX26" s="117">
        <f t="shared" si="205"/>
        <v>0</v>
      </c>
      <c r="BY26" s="117">
        <v>0</v>
      </c>
      <c r="BZ26" s="118">
        <f>BT26+BW26</f>
        <v>0</v>
      </c>
      <c r="CA26" s="117">
        <f t="shared" si="206"/>
        <v>0</v>
      </c>
      <c r="CB26" s="117">
        <v>0</v>
      </c>
      <c r="CC26" s="118">
        <v>0</v>
      </c>
      <c r="CD26" s="117">
        <f t="shared" si="207"/>
        <v>0</v>
      </c>
      <c r="CE26" s="117">
        <v>0</v>
      </c>
      <c r="CF26" s="118">
        <v>0</v>
      </c>
      <c r="CG26" s="117">
        <f t="shared" si="208"/>
        <v>0</v>
      </c>
      <c r="CH26" s="117">
        <v>0</v>
      </c>
      <c r="CI26" s="118">
        <f>CF26+CC26</f>
        <v>0</v>
      </c>
      <c r="CJ26" s="117">
        <f t="shared" si="209"/>
        <v>0</v>
      </c>
      <c r="CK26" s="117">
        <v>0</v>
      </c>
      <c r="CL26" s="118">
        <v>0</v>
      </c>
      <c r="CM26" s="117">
        <f t="shared" si="210"/>
        <v>0</v>
      </c>
      <c r="CN26" s="117">
        <v>0</v>
      </c>
      <c r="CO26" s="119">
        <f t="shared" si="240"/>
        <v>0</v>
      </c>
      <c r="CP26" s="117">
        <f t="shared" si="211"/>
        <v>0</v>
      </c>
      <c r="CQ26" s="117">
        <v>0</v>
      </c>
      <c r="CR26" s="118">
        <v>0</v>
      </c>
      <c r="CS26" s="117">
        <f t="shared" si="212"/>
        <v>0</v>
      </c>
      <c r="CT26" s="117">
        <v>0</v>
      </c>
      <c r="CU26" s="120">
        <f>CO26+CR26</f>
        <v>0</v>
      </c>
      <c r="CV26" s="117">
        <f t="shared" si="213"/>
        <v>0</v>
      </c>
      <c r="CW26" s="117">
        <v>0</v>
      </c>
      <c r="CX26" s="118">
        <v>0</v>
      </c>
      <c r="CY26" s="117">
        <f t="shared" si="214"/>
        <v>0</v>
      </c>
      <c r="CZ26" s="117">
        <v>0</v>
      </c>
      <c r="DA26" s="118">
        <v>0</v>
      </c>
      <c r="DB26" s="117">
        <f t="shared" si="215"/>
        <v>0</v>
      </c>
      <c r="DC26" s="117">
        <v>0</v>
      </c>
      <c r="DD26" s="30">
        <f t="shared" si="241"/>
        <v>0</v>
      </c>
      <c r="DE26" s="117">
        <f t="shared" si="216"/>
        <v>0</v>
      </c>
      <c r="DF26" s="117">
        <v>0</v>
      </c>
      <c r="DG26" s="118">
        <v>0</v>
      </c>
      <c r="DH26" s="117">
        <f t="shared" si="217"/>
        <v>0</v>
      </c>
      <c r="DI26" s="117">
        <v>0</v>
      </c>
      <c r="DJ26" s="30">
        <f t="shared" si="242"/>
        <v>0</v>
      </c>
      <c r="DK26" s="117">
        <f t="shared" si="218"/>
        <v>0</v>
      </c>
      <c r="DL26" s="117">
        <v>0</v>
      </c>
      <c r="DM26" s="118">
        <v>0</v>
      </c>
      <c r="DN26" s="117">
        <f t="shared" si="219"/>
        <v>0</v>
      </c>
      <c r="DO26" s="117">
        <v>0</v>
      </c>
      <c r="DP26" s="30">
        <f>DJ26+DM26</f>
        <v>0</v>
      </c>
      <c r="DQ26" s="117">
        <f t="shared" si="220"/>
        <v>0</v>
      </c>
      <c r="DR26" s="117">
        <v>0</v>
      </c>
      <c r="DS26" s="91">
        <v>0</v>
      </c>
      <c r="DT26" s="117" t="s">
        <v>118</v>
      </c>
      <c r="DU26" s="117" t="s">
        <v>118</v>
      </c>
      <c r="DV26" s="91">
        <v>0</v>
      </c>
      <c r="DW26" s="117">
        <f t="shared" si="222"/>
        <v>0</v>
      </c>
      <c r="DX26" s="117">
        <v>0</v>
      </c>
      <c r="DY26" s="30">
        <f t="shared" si="243"/>
        <v>0</v>
      </c>
      <c r="DZ26" s="117">
        <f t="shared" si="223"/>
        <v>0</v>
      </c>
      <c r="EA26" s="117">
        <v>0</v>
      </c>
      <c r="EB26" s="91">
        <v>0</v>
      </c>
      <c r="EC26" s="117">
        <f t="shared" si="254"/>
        <v>0</v>
      </c>
      <c r="ED26" s="117">
        <v>0</v>
      </c>
      <c r="EE26" s="30">
        <f t="shared" si="244"/>
        <v>0</v>
      </c>
      <c r="EF26" s="117">
        <f t="shared" si="255"/>
        <v>0</v>
      </c>
      <c r="EG26" s="117">
        <v>0</v>
      </c>
      <c r="EH26" s="30">
        <v>0</v>
      </c>
      <c r="EI26" s="117">
        <f t="shared" si="174"/>
        <v>0</v>
      </c>
      <c r="EJ26" s="117">
        <v>0</v>
      </c>
      <c r="EK26" s="30">
        <v>0</v>
      </c>
      <c r="EL26" s="117">
        <f t="shared" si="140"/>
        <v>0</v>
      </c>
      <c r="EM26" s="117">
        <v>0</v>
      </c>
      <c r="EN26" s="30">
        <v>0</v>
      </c>
      <c r="EO26" s="117">
        <f t="shared" si="141"/>
        <v>0</v>
      </c>
      <c r="EP26" s="117">
        <v>0</v>
      </c>
      <c r="EQ26" s="91">
        <v>0</v>
      </c>
      <c r="ER26" s="117">
        <f t="shared" si="158"/>
        <v>0</v>
      </c>
      <c r="ES26" s="117">
        <v>0</v>
      </c>
      <c r="ET26" s="30">
        <f t="shared" si="245"/>
        <v>0</v>
      </c>
      <c r="EU26" s="117">
        <f t="shared" si="159"/>
        <v>0</v>
      </c>
      <c r="EV26" s="117">
        <v>0</v>
      </c>
      <c r="EW26" s="91">
        <v>0</v>
      </c>
      <c r="EX26" s="117">
        <f t="shared" si="160"/>
        <v>0</v>
      </c>
      <c r="EY26" s="117">
        <v>0</v>
      </c>
      <c r="EZ26" s="30">
        <f t="shared" si="265"/>
        <v>0</v>
      </c>
      <c r="FA26" s="117">
        <f t="shared" si="161"/>
        <v>0</v>
      </c>
      <c r="FB26" s="117">
        <v>0</v>
      </c>
      <c r="FC26" s="91">
        <v>0</v>
      </c>
      <c r="FD26" s="117">
        <f t="shared" si="144"/>
        <v>0</v>
      </c>
      <c r="FE26" s="117">
        <v>0</v>
      </c>
      <c r="FF26" s="30">
        <v>0</v>
      </c>
      <c r="FG26" s="117">
        <f t="shared" si="145"/>
        <v>0</v>
      </c>
      <c r="FH26" s="117">
        <v>0</v>
      </c>
      <c r="FI26" s="91" t="s">
        <v>118</v>
      </c>
      <c r="FJ26" s="117">
        <v>0</v>
      </c>
      <c r="FK26" s="117">
        <v>0</v>
      </c>
      <c r="FL26" s="91" t="s">
        <v>118</v>
      </c>
      <c r="FM26" s="117">
        <v>0</v>
      </c>
      <c r="FN26" s="117">
        <v>0</v>
      </c>
      <c r="FO26" s="91" t="s">
        <v>118</v>
      </c>
      <c r="FP26" s="117">
        <v>0</v>
      </c>
      <c r="FQ26" s="117">
        <v>0</v>
      </c>
      <c r="FR26" s="91">
        <v>0</v>
      </c>
      <c r="FS26" s="121">
        <f t="shared" si="169"/>
        <v>0</v>
      </c>
      <c r="FT26" s="117">
        <v>0</v>
      </c>
      <c r="FU26" s="91">
        <v>0</v>
      </c>
      <c r="FV26" s="121">
        <f t="shared" si="263"/>
        <v>0</v>
      </c>
      <c r="FW26" s="117">
        <v>0</v>
      </c>
      <c r="FX26" s="91">
        <v>0</v>
      </c>
      <c r="FY26" s="121">
        <f t="shared" si="177"/>
        <v>0</v>
      </c>
      <c r="FZ26" s="117" t="s">
        <v>118</v>
      </c>
      <c r="GA26" s="91">
        <v>0</v>
      </c>
      <c r="GB26" s="121">
        <f t="shared" si="249"/>
        <v>0</v>
      </c>
      <c r="GC26" s="117" t="s">
        <v>118</v>
      </c>
      <c r="GD26" s="91">
        <v>0</v>
      </c>
      <c r="GE26" s="117">
        <f t="shared" si="256"/>
        <v>0</v>
      </c>
      <c r="GF26" s="117">
        <v>0</v>
      </c>
      <c r="GG26" s="91">
        <v>0</v>
      </c>
      <c r="GH26" s="117">
        <f t="shared" si="150"/>
        <v>0</v>
      </c>
      <c r="GI26" s="117" t="s">
        <v>118</v>
      </c>
      <c r="GJ26" s="91" t="s">
        <v>118</v>
      </c>
      <c r="GK26" s="121" t="s">
        <v>118</v>
      </c>
      <c r="GL26" s="117">
        <v>0</v>
      </c>
      <c r="GM26" s="91">
        <v>0</v>
      </c>
      <c r="GN26" s="121">
        <f t="shared" si="111"/>
        <v>0</v>
      </c>
      <c r="GO26" s="117" t="s">
        <v>118</v>
      </c>
      <c r="GP26" s="91" t="s">
        <v>118</v>
      </c>
      <c r="GQ26" s="121" t="s">
        <v>373</v>
      </c>
      <c r="GR26" s="117">
        <v>0</v>
      </c>
      <c r="GS26" s="91">
        <v>0</v>
      </c>
      <c r="GT26" s="121">
        <f t="shared" si="251"/>
        <v>0</v>
      </c>
      <c r="GU26" s="117" t="s">
        <v>118</v>
      </c>
      <c r="GV26" s="91" t="s">
        <v>118</v>
      </c>
      <c r="GW26" s="121" t="s">
        <v>118</v>
      </c>
      <c r="GX26" s="117" t="s">
        <v>118</v>
      </c>
      <c r="GY26" s="118" t="str">
        <f>GV26</f>
        <v>-</v>
      </c>
      <c r="GZ26" s="121" t="s">
        <v>118</v>
      </c>
      <c r="HA26" s="117" t="s">
        <v>118</v>
      </c>
      <c r="HB26" s="91">
        <v>0</v>
      </c>
      <c r="HC26" s="121">
        <f t="shared" si="264"/>
        <v>0</v>
      </c>
      <c r="HD26" s="117" t="s">
        <v>118</v>
      </c>
      <c r="HE26" s="91">
        <v>0</v>
      </c>
      <c r="HF26" s="121">
        <f>(HE26/$HB$8)</f>
        <v>0</v>
      </c>
      <c r="HG26" s="117" t="s">
        <v>118</v>
      </c>
      <c r="HH26" s="91">
        <v>0</v>
      </c>
      <c r="HI26" s="121">
        <f t="shared" si="258"/>
        <v>0</v>
      </c>
      <c r="HJ26" s="117" t="s">
        <v>118</v>
      </c>
      <c r="HK26" s="91" t="s">
        <v>118</v>
      </c>
      <c r="HL26" s="121" t="s">
        <v>118</v>
      </c>
      <c r="HM26" s="117" t="s">
        <v>118</v>
      </c>
      <c r="HN26" s="91">
        <v>0</v>
      </c>
      <c r="HO26" s="121">
        <f t="shared" si="260"/>
        <v>0</v>
      </c>
      <c r="HP26" s="117" t="s">
        <v>118</v>
      </c>
      <c r="HQ26" s="91" t="s">
        <v>118</v>
      </c>
      <c r="HR26" s="121" t="s">
        <v>118</v>
      </c>
      <c r="HS26" s="117" t="s">
        <v>118</v>
      </c>
      <c r="HT26" s="118">
        <v>0</v>
      </c>
      <c r="HU26" s="121" t="s">
        <v>118</v>
      </c>
      <c r="HV26" s="117" t="s">
        <v>118</v>
      </c>
      <c r="HW26" s="91">
        <v>0</v>
      </c>
      <c r="HX26" s="121">
        <f t="shared" si="127"/>
        <v>0</v>
      </c>
      <c r="HY26" s="117" t="s">
        <v>118</v>
      </c>
      <c r="HZ26" s="91">
        <v>0</v>
      </c>
      <c r="IA26" s="121">
        <f>(HZ26/$HB$8)</f>
        <v>0</v>
      </c>
      <c r="IB26" s="117" t="s">
        <v>118</v>
      </c>
      <c r="IC26" s="91">
        <v>0</v>
      </c>
      <c r="ID26" s="121">
        <f t="shared" si="130"/>
        <v>0</v>
      </c>
      <c r="IE26" s="117" t="s">
        <v>118</v>
      </c>
      <c r="IF26" s="91">
        <v>0</v>
      </c>
      <c r="IG26" s="121">
        <f>(IF26/$HB$8)</f>
        <v>0</v>
      </c>
      <c r="IH26" s="117" t="s">
        <v>118</v>
      </c>
      <c r="II26" s="91">
        <v>0</v>
      </c>
      <c r="IJ26" s="121">
        <f t="shared" si="13"/>
        <v>0</v>
      </c>
      <c r="IK26" s="117" t="s">
        <v>118</v>
      </c>
      <c r="IL26" s="30">
        <f t="shared" si="172"/>
        <v>0</v>
      </c>
      <c r="IM26" s="121">
        <f>(IL26/$HB$8)</f>
        <v>0</v>
      </c>
      <c r="IN26" s="117" t="s">
        <v>118</v>
      </c>
      <c r="IO26" s="118">
        <v>0</v>
      </c>
      <c r="IP26" s="121" t="s">
        <v>118</v>
      </c>
      <c r="IQ26" s="117" t="s">
        <v>118</v>
      </c>
    </row>
    <row r="27" spans="2:251" s="112" customFormat="1" ht="16.5" customHeight="1">
      <c r="B27" s="125" t="s">
        <v>158</v>
      </c>
      <c r="C27" s="114" t="s">
        <v>163</v>
      </c>
      <c r="D27" s="119">
        <v>-7665</v>
      </c>
      <c r="E27" s="116">
        <f t="shared" si="179"/>
        <v>-3.8709775165141506E-2</v>
      </c>
      <c r="F27" s="119">
        <v>19938</v>
      </c>
      <c r="G27" s="116">
        <f t="shared" si="180"/>
        <v>7.1424477338186201E-2</v>
      </c>
      <c r="H27" s="115">
        <f t="shared" si="232"/>
        <v>12273</v>
      </c>
      <c r="I27" s="116">
        <f t="shared" si="181"/>
        <v>2.5720932182077289E-2</v>
      </c>
      <c r="J27" s="119">
        <v>1234</v>
      </c>
      <c r="K27" s="116">
        <f t="shared" si="182"/>
        <v>4.831390727958248E-3</v>
      </c>
      <c r="L27" s="115">
        <f t="shared" si="233"/>
        <v>13507</v>
      </c>
      <c r="M27" s="116">
        <f t="shared" si="183"/>
        <v>1.8437752961138344E-2</v>
      </c>
      <c r="N27" s="119">
        <v>3820</v>
      </c>
      <c r="O27" s="116">
        <f t="shared" si="184"/>
        <v>9.4586998992227528E-3</v>
      </c>
      <c r="P27" s="115">
        <f>L27+N27</f>
        <v>17327</v>
      </c>
      <c r="Q27" s="116">
        <f t="shared" si="185"/>
        <v>1.524681591715841E-2</v>
      </c>
      <c r="R27" s="119">
        <v>-388</v>
      </c>
      <c r="S27" s="116">
        <f t="shared" si="186"/>
        <v>-1.5458475268431643E-3</v>
      </c>
      <c r="T27" s="24">
        <f>R27/D27-1</f>
        <v>-0.94938030006523155</v>
      </c>
      <c r="U27" s="119">
        <v>-1397</v>
      </c>
      <c r="V27" s="117">
        <f t="shared" si="187"/>
        <v>-3.9054091454226759E-3</v>
      </c>
      <c r="W27" s="24">
        <f>U27/F27-1</f>
        <v>-1.0700672083458722</v>
      </c>
      <c r="X27" s="115">
        <f t="shared" si="234"/>
        <v>-1785</v>
      </c>
      <c r="Y27" s="117">
        <f t="shared" si="188"/>
        <v>-2.9324597834086848E-3</v>
      </c>
      <c r="Z27" s="24">
        <f>X27/H27-1</f>
        <v>-1.1454412124175017</v>
      </c>
      <c r="AA27" s="119">
        <v>-452</v>
      </c>
      <c r="AB27" s="117">
        <f t="shared" si="189"/>
        <v>-1.4101952122000606E-3</v>
      </c>
      <c r="AC27" s="24">
        <f t="shared" si="261"/>
        <v>-1.366288492706645</v>
      </c>
      <c r="AD27" s="115">
        <f t="shared" si="235"/>
        <v>-2237</v>
      </c>
      <c r="AE27" s="117">
        <f t="shared" si="190"/>
        <v>-2.4073773146927502E-3</v>
      </c>
      <c r="AF27" s="24">
        <f t="shared" si="262"/>
        <v>-1.1656178277929963</v>
      </c>
      <c r="AG27" s="119">
        <v>-1097</v>
      </c>
      <c r="AH27" s="117">
        <f t="shared" si="191"/>
        <v>-2.1642245979809779E-3</v>
      </c>
      <c r="AI27" s="24">
        <f>AG27/N27-1</f>
        <v>-1.28717277486911</v>
      </c>
      <c r="AJ27" s="115">
        <f t="shared" si="236"/>
        <v>-3334</v>
      </c>
      <c r="AK27" s="117">
        <f t="shared" si="192"/>
        <v>-2.3215572677485283E-3</v>
      </c>
      <c r="AL27" s="24">
        <f t="shared" si="267"/>
        <v>-1.1924164598603335</v>
      </c>
      <c r="AM27" s="118">
        <v>-3098</v>
      </c>
      <c r="AN27" s="117">
        <f t="shared" si="193"/>
        <v>-9.9841117911135605E-3</v>
      </c>
      <c r="AO27" s="117">
        <f>AM27/R27-1</f>
        <v>6.9845360824742269</v>
      </c>
      <c r="AP27" s="118">
        <v>-3754</v>
      </c>
      <c r="AQ27" s="117">
        <f t="shared" si="194"/>
        <v>-8.4482002002903081E-3</v>
      </c>
      <c r="AR27" s="117">
        <f>AP27/U27-1</f>
        <v>1.6871868289191125</v>
      </c>
      <c r="AS27" s="118">
        <f>AM27+AP27</f>
        <v>-6852</v>
      </c>
      <c r="AT27" s="117">
        <f t="shared" si="195"/>
        <v>-9.0797298873116997E-3</v>
      </c>
      <c r="AU27" s="117">
        <f>AS27/X27-1</f>
        <v>2.8386554621848741</v>
      </c>
      <c r="AV27" s="118">
        <v>-2734</v>
      </c>
      <c r="AW27" s="117">
        <f t="shared" si="196"/>
        <v>-6.9152514935830311E-3</v>
      </c>
      <c r="AX27" s="117">
        <f>AV27/AA27-1</f>
        <v>5.0486725663716818</v>
      </c>
      <c r="AY27" s="118">
        <f>AV27+AS27</f>
        <v>-9586</v>
      </c>
      <c r="AZ27" s="117">
        <f t="shared" si="197"/>
        <v>-8.3356086837807798E-3</v>
      </c>
      <c r="BA27" s="117">
        <f>AY27/AD27-1</f>
        <v>3.2852033974072414</v>
      </c>
      <c r="BB27" s="118">
        <v>-3671</v>
      </c>
      <c r="BC27" s="117">
        <f t="shared" si="198"/>
        <v>-6.1008239685436134E-3</v>
      </c>
      <c r="BD27" s="117">
        <f>BB27/AG27-1</f>
        <v>2.3463992707383774</v>
      </c>
      <c r="BE27" s="118">
        <f t="shared" si="266"/>
        <v>-13257</v>
      </c>
      <c r="BF27" s="117">
        <f t="shared" si="199"/>
        <v>-7.5679557556880975E-3</v>
      </c>
      <c r="BG27" s="117">
        <f>BE27/AJ27-1</f>
        <v>2.9763047390521895</v>
      </c>
      <c r="BH27" s="118">
        <v>-579</v>
      </c>
      <c r="BI27" s="117">
        <f t="shared" si="200"/>
        <v>-1.5102391081503353E-3</v>
      </c>
      <c r="BJ27" s="117">
        <f>(BH27/AM27)-1</f>
        <v>-0.81310522918011618</v>
      </c>
      <c r="BK27" s="118">
        <v>-2342</v>
      </c>
      <c r="BL27" s="117">
        <f t="shared" si="201"/>
        <v>-4.5899428902921339E-3</v>
      </c>
      <c r="BM27" s="117">
        <f>(BK27/AP27)-1</f>
        <v>-0.37613212573255195</v>
      </c>
      <c r="BN27" s="118">
        <f>BK27+BH27-1</f>
        <v>-2922</v>
      </c>
      <c r="BO27" s="117">
        <f t="shared" si="202"/>
        <v>-3.2698133117882253E-3</v>
      </c>
      <c r="BP27" s="117">
        <f>BN27/AS27-1</f>
        <v>-0.5735551663747811</v>
      </c>
      <c r="BQ27" s="118">
        <v>167</v>
      </c>
      <c r="BR27" s="117">
        <f t="shared" si="203"/>
        <v>3.7190947678794926E-4</v>
      </c>
      <c r="BS27" s="117">
        <f>(BQ27/AV27)-1</f>
        <v>-1.0610826627651793</v>
      </c>
      <c r="BT27" s="118">
        <f>BN27+BQ27+1</f>
        <v>-2754</v>
      </c>
      <c r="BU27" s="117">
        <f t="shared" si="204"/>
        <v>-2.0511460797340213E-3</v>
      </c>
      <c r="BV27" s="117">
        <f>BT27/AY27-1</f>
        <v>-0.71270602962653873</v>
      </c>
      <c r="BW27" s="118">
        <v>6924</v>
      </c>
      <c r="BX27" s="117">
        <f t="shared" si="205"/>
        <v>1.1281319347364923E-2</v>
      </c>
      <c r="BY27" s="117">
        <f>(BW27/BB27)-1</f>
        <v>-2.8861345682375372</v>
      </c>
      <c r="BZ27" s="118">
        <f>BT27+BW27</f>
        <v>4170</v>
      </c>
      <c r="CA27" s="117">
        <f t="shared" si="206"/>
        <v>2.1314419895094206E-3</v>
      </c>
      <c r="CB27" s="117">
        <f>(BZ27/BE27)-1</f>
        <v>-1.314550803349174</v>
      </c>
      <c r="CC27" s="118">
        <v>-33</v>
      </c>
      <c r="CD27" s="117">
        <f t="shared" si="207"/>
        <v>-9.0997079820983925E-5</v>
      </c>
      <c r="CE27" s="117">
        <f>(CC27/BH27)-1</f>
        <v>-0.94300518134715028</v>
      </c>
      <c r="CF27" s="118">
        <v>2305</v>
      </c>
      <c r="CG27" s="117">
        <f t="shared" si="208"/>
        <v>4.1551596086037944E-3</v>
      </c>
      <c r="CH27" s="117">
        <f>(CF27/BK27)-1</f>
        <v>-1.9842015371477371</v>
      </c>
      <c r="CI27" s="118">
        <f>CF27+CC27</f>
        <v>2272</v>
      </c>
      <c r="CJ27" s="117">
        <f t="shared" si="209"/>
        <v>2.4766181952952976E-3</v>
      </c>
      <c r="CK27" s="117">
        <f>(CI27/BN27)-1</f>
        <v>-1.7775496235455168</v>
      </c>
      <c r="CL27" s="118">
        <v>1571</v>
      </c>
      <c r="CM27" s="117">
        <f t="shared" si="210"/>
        <v>3.227662153555359E-3</v>
      </c>
      <c r="CN27" s="117">
        <f>(CL27/BQ27)-1</f>
        <v>8.4071856287425142</v>
      </c>
      <c r="CO27" s="119">
        <f t="shared" si="240"/>
        <v>3843</v>
      </c>
      <c r="CP27" s="117">
        <f t="shared" si="211"/>
        <v>2.7369631033443936E-3</v>
      </c>
      <c r="CQ27" s="117">
        <f>(CO27/BT27)-1</f>
        <v>-2.3954248366013071</v>
      </c>
      <c r="CR27" s="118">
        <v>3775</v>
      </c>
      <c r="CS27" s="117">
        <f t="shared" si="212"/>
        <v>5.3030239176914493E-3</v>
      </c>
      <c r="CT27" s="117">
        <f>(CR27/BW27)-1</f>
        <v>-0.45479491623339108</v>
      </c>
      <c r="CU27" s="120">
        <v>7617</v>
      </c>
      <c r="CV27" s="117">
        <f t="shared" si="213"/>
        <v>3.5997708850039321E-3</v>
      </c>
      <c r="CW27" s="117">
        <f>(CU27/BZ27)-1</f>
        <v>0.82661870503597124</v>
      </c>
      <c r="CX27" s="118">
        <v>5452</v>
      </c>
      <c r="CY27" s="117">
        <f t="shared" si="214"/>
        <v>1.2383985317299874E-2</v>
      </c>
      <c r="CZ27" s="117">
        <f>CX27/CC27-1</f>
        <v>-166.21212121212122</v>
      </c>
      <c r="DA27" s="118">
        <v>7078</v>
      </c>
      <c r="DB27" s="117">
        <f t="shared" si="215"/>
        <v>1.1235116803626729E-2</v>
      </c>
      <c r="DC27" s="117">
        <f>DA27/CF27-1</f>
        <v>2.070715835140998</v>
      </c>
      <c r="DD27" s="30">
        <f t="shared" si="241"/>
        <v>12530</v>
      </c>
      <c r="DE27" s="117">
        <f t="shared" si="216"/>
        <v>1.170770905455344E-2</v>
      </c>
      <c r="DF27" s="117">
        <f>DD27/CI27-1</f>
        <v>4.514964788732394</v>
      </c>
      <c r="DG27" s="118">
        <v>8586</v>
      </c>
      <c r="DH27" s="117">
        <f t="shared" si="217"/>
        <v>1.5096529169743644E-2</v>
      </c>
      <c r="DI27" s="117">
        <f>DG27/CL27-1</f>
        <v>4.4653087205601532</v>
      </c>
      <c r="DJ27" s="30">
        <f t="shared" si="242"/>
        <v>21116</v>
      </c>
      <c r="DK27" s="117">
        <f t="shared" si="218"/>
        <v>1.2883662044875609E-2</v>
      </c>
      <c r="DL27" s="117">
        <f>DJ27/CO27-1</f>
        <v>4.494665625813167</v>
      </c>
      <c r="DM27" s="118">
        <v>6181</v>
      </c>
      <c r="DN27" s="117">
        <f t="shared" si="219"/>
        <v>7.5038636217402022E-3</v>
      </c>
      <c r="DO27" s="117">
        <f>DM27/CR27-1</f>
        <v>0.63735099337748347</v>
      </c>
      <c r="DP27" s="30">
        <f>DJ27+DM27</f>
        <v>27297</v>
      </c>
      <c r="DQ27" s="117">
        <f t="shared" si="220"/>
        <v>1.108425241900805E-2</v>
      </c>
      <c r="DR27" s="117">
        <f>DP27/CU27-1</f>
        <v>2.5836943678613626</v>
      </c>
      <c r="DS27" s="30">
        <v>5770</v>
      </c>
      <c r="DT27" s="117">
        <f>DS27/$DS$8</f>
        <v>1.1145300333972692E-2</v>
      </c>
      <c r="DU27" s="117">
        <f>(DS27/CX27)-1</f>
        <v>5.8327219369038952E-2</v>
      </c>
      <c r="DV27" s="30">
        <v>1380</v>
      </c>
      <c r="DW27" s="117">
        <f t="shared" si="222"/>
        <v>1.8408517007201999E-3</v>
      </c>
      <c r="DX27" s="117">
        <f>(DV27/DA27)-1</f>
        <v>-0.80502966939813503</v>
      </c>
      <c r="DY27" s="30">
        <f t="shared" si="243"/>
        <v>7150</v>
      </c>
      <c r="DZ27" s="117">
        <f t="shared" si="223"/>
        <v>5.6416487817194799E-3</v>
      </c>
      <c r="EA27" s="117">
        <f>(DY27/DD27)-1</f>
        <v>-0.42936951316839589</v>
      </c>
      <c r="EB27" s="30">
        <v>1667</v>
      </c>
      <c r="EC27" s="117">
        <f t="shared" si="254"/>
        <v>2.5369972423281324E-3</v>
      </c>
      <c r="ED27" s="117">
        <f>(EB27/DG27)-1</f>
        <v>-0.80584672723037509</v>
      </c>
      <c r="EE27" s="30">
        <f t="shared" si="244"/>
        <v>8817</v>
      </c>
      <c r="EF27" s="117">
        <f t="shared" si="255"/>
        <v>4.5816020901708341E-3</v>
      </c>
      <c r="EG27" s="117">
        <f>(EE27/DJ27)-1</f>
        <v>-0.58244932752415224</v>
      </c>
      <c r="EH27" s="30">
        <v>-6057</v>
      </c>
      <c r="EI27" s="117">
        <f t="shared" si="174"/>
        <v>-6.2303277170894277E-3</v>
      </c>
      <c r="EJ27" s="117">
        <f t="shared" si="139"/>
        <v>-1.9799385212748746</v>
      </c>
      <c r="EK27" s="30">
        <v>2760</v>
      </c>
      <c r="EL27" s="117">
        <f t="shared" si="140"/>
        <v>9.5283567002472198E-4</v>
      </c>
      <c r="EM27" s="117">
        <f t="shared" si="157"/>
        <v>-0.89888998791075947</v>
      </c>
      <c r="EN27" s="30">
        <v>-4007</v>
      </c>
      <c r="EO27" s="117">
        <f t="shared" si="141"/>
        <v>-6.4712636809813968E-3</v>
      </c>
      <c r="EP27" s="117">
        <f t="shared" si="142"/>
        <v>-1.6944540727902946</v>
      </c>
      <c r="EQ27" s="30">
        <v>-6518</v>
      </c>
      <c r="ER27" s="117">
        <f t="shared" si="158"/>
        <v>-7.6218852647839197E-3</v>
      </c>
      <c r="ES27" s="117">
        <f>(EQ27/DV27)-1</f>
        <v>-5.7231884057971012</v>
      </c>
      <c r="ET27" s="30">
        <f t="shared" si="245"/>
        <v>-10525</v>
      </c>
      <c r="EU27" s="117">
        <f t="shared" si="159"/>
        <v>-7.1386519512089252E-3</v>
      </c>
      <c r="EV27" s="117">
        <f>(ET27/DY27)-1</f>
        <v>-2.4720279720279721</v>
      </c>
      <c r="EW27" s="30">
        <v>-14867</v>
      </c>
      <c r="EX27" s="117">
        <f t="shared" si="160"/>
        <v>-1.8508328561113462E-2</v>
      </c>
      <c r="EY27" s="117">
        <f>(EW27/EB27)-1</f>
        <v>-9.9184163167366535</v>
      </c>
      <c r="EZ27" s="30">
        <f t="shared" si="265"/>
        <v>-25392</v>
      </c>
      <c r="FA27" s="117">
        <f t="shared" si="161"/>
        <v>-1.114843550025048E-2</v>
      </c>
      <c r="FB27" s="117">
        <f>(EZ27/EE27)-1</f>
        <v>-3.8798911194283772</v>
      </c>
      <c r="FC27" s="30">
        <v>-25038</v>
      </c>
      <c r="FD27" s="117">
        <f t="shared" si="144"/>
        <v>-2.1141031399979061E-2</v>
      </c>
      <c r="FE27" s="117">
        <f>(FC27/EH27)-1</f>
        <v>3.1337295690936111</v>
      </c>
      <c r="FF27" s="30">
        <v>-50430</v>
      </c>
      <c r="FG27" s="117">
        <f t="shared" si="145"/>
        <v>-1.4566892742839316E-2</v>
      </c>
      <c r="FH27" s="117">
        <f>(FF27/EK27)-1</f>
        <v>-19.271739130434781</v>
      </c>
      <c r="FI27" s="30">
        <v>-17730</v>
      </c>
      <c r="FJ27" s="117">
        <f t="shared" si="175"/>
        <v>-2.4396922657764702E-2</v>
      </c>
      <c r="FK27" s="117">
        <f>(FI27/EN27)-1</f>
        <v>3.4247566758173198</v>
      </c>
      <c r="FL27" s="30">
        <v>-19426</v>
      </c>
      <c r="FM27" s="117">
        <f t="shared" si="147"/>
        <v>-2.0508803287151749E-2</v>
      </c>
      <c r="FN27" s="117">
        <f>(FL27/EQ27)-1</f>
        <v>1.9803620742559067</v>
      </c>
      <c r="FO27" s="30">
        <f t="shared" si="162"/>
        <v>-37156</v>
      </c>
      <c r="FP27" s="117">
        <f t="shared" si="176"/>
        <v>-2.2196813016522755E-2</v>
      </c>
      <c r="FQ27" s="117">
        <f>(FO27/ET27)-1</f>
        <v>2.5302612826603323</v>
      </c>
      <c r="FR27" s="30">
        <v>-9933</v>
      </c>
      <c r="FS27" s="121">
        <f t="shared" si="169"/>
        <v>-1.0952478614384101E-2</v>
      </c>
      <c r="FT27" s="117">
        <f>(FR27/EW27)-1</f>
        <v>-0.33187596690657162</v>
      </c>
      <c r="FU27" s="30">
        <v>-47088</v>
      </c>
      <c r="FV27" s="121">
        <f t="shared" si="263"/>
        <v>-1.8245137652217174E-2</v>
      </c>
      <c r="FW27" s="117">
        <f>(FU27/EZ27)-1</f>
        <v>0.85444234404536856</v>
      </c>
      <c r="FX27" s="30">
        <v>-20635</v>
      </c>
      <c r="FY27" s="121">
        <f t="shared" si="177"/>
        <v>-1.5480654246133025E-2</v>
      </c>
      <c r="FZ27" s="117">
        <f>(FX27/FC27)-1</f>
        <v>-0.17585270389008711</v>
      </c>
      <c r="GA27" s="30">
        <v>-67724</v>
      </c>
      <c r="GB27" s="121">
        <f t="shared" si="249"/>
        <v>-1.7303859232783204E-2</v>
      </c>
      <c r="GC27" s="117">
        <f>(GA27/FF27)-1</f>
        <v>0.34293079516161007</v>
      </c>
      <c r="GD27" s="30">
        <v>-15246</v>
      </c>
      <c r="GE27" s="117">
        <f t="shared" si="256"/>
        <v>-1.8717864351344846E-2</v>
      </c>
      <c r="GF27" s="117">
        <f>(GD27/FI27)-1</f>
        <v>-0.14010152284263955</v>
      </c>
      <c r="GG27" s="30">
        <v>-21291</v>
      </c>
      <c r="GH27" s="117">
        <f t="shared" si="150"/>
        <v>-1.9160401656590456E-2</v>
      </c>
      <c r="GI27" s="117">
        <f t="shared" si="108"/>
        <v>9.6005353649747827E-2</v>
      </c>
      <c r="GJ27" s="30">
        <f>GD27+GG27</f>
        <v>-36537</v>
      </c>
      <c r="GK27" s="121">
        <f t="shared" si="110"/>
        <v>-1.8973222399587892E-2</v>
      </c>
      <c r="GL27" s="117">
        <f>(GJ27/FO27)-1</f>
        <v>-1.6659489719022536E-2</v>
      </c>
      <c r="GM27" s="30">
        <v>-22374</v>
      </c>
      <c r="GN27" s="121">
        <f t="shared" si="111"/>
        <v>-2.1367770327507352E-2</v>
      </c>
      <c r="GO27" s="117">
        <f>(GM27/FR27)-1</f>
        <v>1.2524916943521593</v>
      </c>
      <c r="GP27" s="30">
        <f>GJ27+GM27</f>
        <v>-58911</v>
      </c>
      <c r="GQ27" s="121">
        <f t="shared" si="114"/>
        <v>-1.9816637821855117E-2</v>
      </c>
      <c r="GR27" s="117">
        <f>(GP27/FU27)-1</f>
        <v>0.25108307849133538</v>
      </c>
      <c r="GS27" s="30">
        <v>-34963</v>
      </c>
      <c r="GT27" s="121">
        <f t="shared" si="251"/>
        <v>-2.0938347964764792E-2</v>
      </c>
      <c r="GU27" s="117">
        <f>(GS27/FX27)-1</f>
        <v>0.69435425248364435</v>
      </c>
      <c r="GV27" s="30">
        <f>GP27+GS27</f>
        <v>-93874</v>
      </c>
      <c r="GW27" s="121">
        <f>(GV27/$GV$8)</f>
        <v>-2.0220083004998047E-2</v>
      </c>
      <c r="GX27" s="117">
        <f t="shared" si="153"/>
        <v>0.38612604098990011</v>
      </c>
      <c r="GY27" s="30">
        <v>-27985</v>
      </c>
      <c r="GZ27" s="121">
        <f t="shared" si="257"/>
        <v>-2.7683389471705767E-2</v>
      </c>
      <c r="HA27" s="117">
        <f t="shared" si="154"/>
        <v>0.83556342647251736</v>
      </c>
      <c r="HB27" s="30">
        <v>-25785</v>
      </c>
      <c r="HC27" s="121">
        <f>(HB27/$HB$8)</f>
        <v>-1.9040396506934589E-2</v>
      </c>
      <c r="HD27" s="117">
        <f>(HB27/GG27)-1</f>
        <v>0.21107510215584058</v>
      </c>
      <c r="HE27" s="30">
        <f>GY27+HB27</f>
        <v>-53770</v>
      </c>
      <c r="HF27" s="121">
        <f>(HE27/$HE$8)</f>
        <v>-2.2734566223038905E-2</v>
      </c>
      <c r="HG27" s="117">
        <f>(HE27/GJ27)-1</f>
        <v>0.47165886635465415</v>
      </c>
      <c r="HH27" s="30">
        <v>-26923</v>
      </c>
      <c r="HI27" s="121">
        <f>(HH27/$HH$8)</f>
        <v>-2.1566609124735153E-2</v>
      </c>
      <c r="HJ27" s="117">
        <f t="shared" si="166"/>
        <v>0.20331634933404841</v>
      </c>
      <c r="HK27" s="30">
        <f>HE27+HH27</f>
        <v>-80693</v>
      </c>
      <c r="HL27" s="121">
        <f t="shared" si="224"/>
        <v>-2.2331067561905595E-2</v>
      </c>
      <c r="HM27" s="117">
        <f t="shared" si="155"/>
        <v>0.36974419038889161</v>
      </c>
      <c r="HN27" s="30">
        <v>-23893</v>
      </c>
      <c r="HO27" s="121">
        <f t="shared" si="260"/>
        <v>-1.3003941511925224E-2</v>
      </c>
      <c r="HP27" s="117">
        <f>(HN27/GS27)-1</f>
        <v>-0.31662042730886941</v>
      </c>
      <c r="HQ27" s="30">
        <f>HK27+HN27</f>
        <v>-104586</v>
      </c>
      <c r="HR27" s="121">
        <f>(HQ27/HQ$8)</f>
        <v>-1.9187092219711707E-2</v>
      </c>
      <c r="HS27" s="117">
        <f>(HQ27/GV27)-1</f>
        <v>0.11411040330655986</v>
      </c>
      <c r="HT27" s="30">
        <v>-24080</v>
      </c>
      <c r="HU27" s="121">
        <f>HT27/HT$8</f>
        <v>-2.2376104401996753E-2</v>
      </c>
      <c r="HV27" s="117">
        <f>HT27/GY27-1</f>
        <v>-0.13953903877077001</v>
      </c>
      <c r="HW27" s="30">
        <v>-27109</v>
      </c>
      <c r="HX27" s="121">
        <f t="shared" si="127"/>
        <v>-1.8508365939800191E-2</v>
      </c>
      <c r="HY27" s="117">
        <f>(HW27/HB27)-1</f>
        <v>5.134768276129531E-2</v>
      </c>
      <c r="HZ27" s="30">
        <f>HT27+HW27</f>
        <v>-51189</v>
      </c>
      <c r="IA27" s="121">
        <f>(HZ27/HZ$8)</f>
        <v>-2.0146510775779791E-2</v>
      </c>
      <c r="IB27" s="117">
        <f>(HZ27/HE27)-1</f>
        <v>-4.8000743909243027E-2</v>
      </c>
      <c r="IC27" s="30">
        <v>-26239</v>
      </c>
      <c r="ID27" s="121">
        <f t="shared" si="130"/>
        <v>-2.08176969862379E-2</v>
      </c>
      <c r="IE27" s="117">
        <f>(IC27/HH27)-1</f>
        <v>-2.5405786873676783E-2</v>
      </c>
      <c r="IF27" s="30">
        <f>HZ27+IC27</f>
        <v>-77428</v>
      </c>
      <c r="IG27" s="121">
        <f>(IF27/IF$8)</f>
        <v>-2.0369062322838114E-2</v>
      </c>
      <c r="IH27" s="117">
        <f>(IF27/HK27)-1</f>
        <v>-4.0461997942820349E-2</v>
      </c>
      <c r="II27" s="30">
        <v>-25885</v>
      </c>
      <c r="IJ27" s="121">
        <f t="shared" si="13"/>
        <v>-1.3478232797224063E-2</v>
      </c>
      <c r="IK27" s="117">
        <f>(II27/HN27)-1</f>
        <v>8.3371698823923257E-2</v>
      </c>
      <c r="IL27" s="30">
        <v>-103310</v>
      </c>
      <c r="IM27" s="121">
        <f>(IL27/IL$8)</f>
        <v>-1.8055642698562697E-2</v>
      </c>
      <c r="IN27" s="117">
        <f>(IL27/HQ27)-1</f>
        <v>-1.220048572466681E-2</v>
      </c>
      <c r="IO27" s="30">
        <v>-24934</v>
      </c>
      <c r="IP27" s="121">
        <f>IO27/IO$8</f>
        <v>-2.0194640895970142E-2</v>
      </c>
      <c r="IQ27" s="117">
        <f>IO27/HT27-1</f>
        <v>3.5465116279069786E-2</v>
      </c>
    </row>
    <row r="28" spans="2:251" s="103" customFormat="1" ht="16.5" customHeight="1">
      <c r="B28" s="125" t="s">
        <v>138</v>
      </c>
      <c r="C28" s="114" t="s">
        <v>139</v>
      </c>
      <c r="D28" s="119">
        <v>0</v>
      </c>
      <c r="E28" s="116">
        <f t="shared" si="179"/>
        <v>0</v>
      </c>
      <c r="F28" s="119">
        <v>-2263</v>
      </c>
      <c r="G28" s="116">
        <f t="shared" si="180"/>
        <v>-8.1068107240603558E-3</v>
      </c>
      <c r="H28" s="115">
        <f t="shared" si="232"/>
        <v>-2263</v>
      </c>
      <c r="I28" s="116">
        <f t="shared" si="181"/>
        <v>-4.7426439768631064E-3</v>
      </c>
      <c r="J28" s="119">
        <v>-16350</v>
      </c>
      <c r="K28" s="116">
        <f t="shared" si="182"/>
        <v>-6.4013969531699633E-2</v>
      </c>
      <c r="L28" s="115">
        <f t="shared" si="233"/>
        <v>-18613</v>
      </c>
      <c r="M28" s="116">
        <f t="shared" si="183"/>
        <v>-2.5407706808741246E-2</v>
      </c>
      <c r="N28" s="119">
        <v>50</v>
      </c>
      <c r="O28" s="116">
        <f t="shared" si="184"/>
        <v>1.2380497250291561E-4</v>
      </c>
      <c r="P28" s="115">
        <f>L28+N28</f>
        <v>-18563</v>
      </c>
      <c r="Q28" s="116">
        <f t="shared" si="185"/>
        <v>-1.633442857218281E-2</v>
      </c>
      <c r="R28" s="119">
        <v>0</v>
      </c>
      <c r="S28" s="116">
        <f t="shared" si="186"/>
        <v>0</v>
      </c>
      <c r="T28" s="24">
        <v>0</v>
      </c>
      <c r="U28" s="119">
        <v>0</v>
      </c>
      <c r="V28" s="117">
        <f t="shared" si="187"/>
        <v>0</v>
      </c>
      <c r="W28" s="24">
        <f>U28/F28-1</f>
        <v>-1</v>
      </c>
      <c r="X28" s="115">
        <f t="shared" si="234"/>
        <v>0</v>
      </c>
      <c r="Y28" s="117">
        <f t="shared" si="188"/>
        <v>0</v>
      </c>
      <c r="Z28" s="24">
        <f>X28/H28-1</f>
        <v>-1</v>
      </c>
      <c r="AA28" s="119">
        <v>0</v>
      </c>
      <c r="AB28" s="117">
        <f t="shared" si="189"/>
        <v>0</v>
      </c>
      <c r="AC28" s="24">
        <f t="shared" si="261"/>
        <v>-1</v>
      </c>
      <c r="AD28" s="115">
        <f t="shared" si="235"/>
        <v>0</v>
      </c>
      <c r="AE28" s="117">
        <f t="shared" si="190"/>
        <v>0</v>
      </c>
      <c r="AF28" s="24">
        <f t="shared" si="262"/>
        <v>-1</v>
      </c>
      <c r="AG28" s="119">
        <v>0</v>
      </c>
      <c r="AH28" s="117">
        <f t="shared" si="191"/>
        <v>0</v>
      </c>
      <c r="AI28" s="24">
        <f>AG28/N28-1</f>
        <v>-1</v>
      </c>
      <c r="AJ28" s="115">
        <f t="shared" si="236"/>
        <v>0</v>
      </c>
      <c r="AK28" s="117">
        <f t="shared" si="192"/>
        <v>0</v>
      </c>
      <c r="AL28" s="24">
        <f t="shared" si="267"/>
        <v>-1</v>
      </c>
      <c r="AM28" s="118">
        <v>0</v>
      </c>
      <c r="AN28" s="117">
        <f t="shared" si="193"/>
        <v>0</v>
      </c>
      <c r="AO28" s="117">
        <v>0</v>
      </c>
      <c r="AP28" s="118">
        <v>0</v>
      </c>
      <c r="AQ28" s="117">
        <f t="shared" si="194"/>
        <v>0</v>
      </c>
      <c r="AR28" s="117">
        <v>0</v>
      </c>
      <c r="AS28" s="118">
        <f>AM28+AP28</f>
        <v>0</v>
      </c>
      <c r="AT28" s="117">
        <f t="shared" si="195"/>
        <v>0</v>
      </c>
      <c r="AU28" s="117">
        <v>0</v>
      </c>
      <c r="AV28" s="118">
        <v>0</v>
      </c>
      <c r="AW28" s="117">
        <f t="shared" si="196"/>
        <v>0</v>
      </c>
      <c r="AX28" s="117">
        <v>0</v>
      </c>
      <c r="AY28" s="118">
        <f>AV28+AS28</f>
        <v>0</v>
      </c>
      <c r="AZ28" s="117">
        <f t="shared" si="197"/>
        <v>0</v>
      </c>
      <c r="BA28" s="117">
        <v>0</v>
      </c>
      <c r="BB28" s="118">
        <v>0</v>
      </c>
      <c r="BC28" s="117">
        <f t="shared" si="198"/>
        <v>0</v>
      </c>
      <c r="BD28" s="117">
        <v>0</v>
      </c>
      <c r="BE28" s="118">
        <f t="shared" si="266"/>
        <v>0</v>
      </c>
      <c r="BF28" s="117">
        <f t="shared" si="199"/>
        <v>0</v>
      </c>
      <c r="BG28" s="117">
        <v>0</v>
      </c>
      <c r="BH28" s="118">
        <v>0</v>
      </c>
      <c r="BI28" s="117">
        <f t="shared" si="200"/>
        <v>0</v>
      </c>
      <c r="BJ28" s="117">
        <v>0</v>
      </c>
      <c r="BK28" s="118">
        <v>0</v>
      </c>
      <c r="BL28" s="117">
        <f t="shared" si="201"/>
        <v>0</v>
      </c>
      <c r="BM28" s="117">
        <v>0</v>
      </c>
      <c r="BN28" s="118">
        <f>BK28+BH28</f>
        <v>0</v>
      </c>
      <c r="BO28" s="117">
        <f t="shared" si="202"/>
        <v>0</v>
      </c>
      <c r="BP28" s="117">
        <v>0</v>
      </c>
      <c r="BQ28" s="118">
        <v>0</v>
      </c>
      <c r="BR28" s="117">
        <f t="shared" si="203"/>
        <v>0</v>
      </c>
      <c r="BS28" s="117">
        <v>0</v>
      </c>
      <c r="BT28" s="118">
        <f>BN28+BQ28</f>
        <v>0</v>
      </c>
      <c r="BU28" s="117">
        <f t="shared" si="204"/>
        <v>0</v>
      </c>
      <c r="BV28" s="117">
        <v>0</v>
      </c>
      <c r="BW28" s="118">
        <v>0</v>
      </c>
      <c r="BX28" s="117">
        <f t="shared" si="205"/>
        <v>0</v>
      </c>
      <c r="BY28" s="117">
        <v>0</v>
      </c>
      <c r="BZ28" s="118">
        <f>BT28+BW28</f>
        <v>0</v>
      </c>
      <c r="CA28" s="117">
        <f t="shared" si="206"/>
        <v>0</v>
      </c>
      <c r="CB28" s="117">
        <v>0</v>
      </c>
      <c r="CC28" s="118">
        <v>0</v>
      </c>
      <c r="CD28" s="117">
        <f t="shared" si="207"/>
        <v>0</v>
      </c>
      <c r="CE28" s="117">
        <v>0</v>
      </c>
      <c r="CF28" s="118">
        <v>0</v>
      </c>
      <c r="CG28" s="117">
        <f t="shared" si="208"/>
        <v>0</v>
      </c>
      <c r="CH28" s="117">
        <v>0</v>
      </c>
      <c r="CI28" s="118">
        <f>CF28+CC28</f>
        <v>0</v>
      </c>
      <c r="CJ28" s="117">
        <f t="shared" si="209"/>
        <v>0</v>
      </c>
      <c r="CK28" s="117">
        <v>0</v>
      </c>
      <c r="CL28" s="118">
        <v>0</v>
      </c>
      <c r="CM28" s="117">
        <f t="shared" si="210"/>
        <v>0</v>
      </c>
      <c r="CN28" s="117">
        <v>0</v>
      </c>
      <c r="CO28" s="119">
        <f t="shared" si="240"/>
        <v>0</v>
      </c>
      <c r="CP28" s="117">
        <f t="shared" si="211"/>
        <v>0</v>
      </c>
      <c r="CQ28" s="117">
        <v>0</v>
      </c>
      <c r="CR28" s="118">
        <v>0</v>
      </c>
      <c r="CS28" s="117">
        <f t="shared" si="212"/>
        <v>0</v>
      </c>
      <c r="CT28" s="117">
        <v>0</v>
      </c>
      <c r="CU28" s="120">
        <f>CO28+CR28</f>
        <v>0</v>
      </c>
      <c r="CV28" s="117">
        <f t="shared" si="213"/>
        <v>0</v>
      </c>
      <c r="CW28" s="117">
        <v>0</v>
      </c>
      <c r="CX28" s="118">
        <v>0</v>
      </c>
      <c r="CY28" s="117">
        <f t="shared" si="214"/>
        <v>0</v>
      </c>
      <c r="CZ28" s="117">
        <v>0</v>
      </c>
      <c r="DA28" s="118">
        <v>0</v>
      </c>
      <c r="DB28" s="117">
        <f t="shared" si="215"/>
        <v>0</v>
      </c>
      <c r="DC28" s="117">
        <v>0</v>
      </c>
      <c r="DD28" s="30">
        <f t="shared" si="241"/>
        <v>0</v>
      </c>
      <c r="DE28" s="117">
        <f t="shared" si="216"/>
        <v>0</v>
      </c>
      <c r="DF28" s="117">
        <v>0</v>
      </c>
      <c r="DG28" s="118">
        <v>0</v>
      </c>
      <c r="DH28" s="117">
        <f t="shared" si="217"/>
        <v>0</v>
      </c>
      <c r="DI28" s="117">
        <v>0</v>
      </c>
      <c r="DJ28" s="118">
        <v>0</v>
      </c>
      <c r="DK28" s="117">
        <f t="shared" si="218"/>
        <v>0</v>
      </c>
      <c r="DL28" s="117">
        <v>0</v>
      </c>
      <c r="DM28" s="118">
        <v>0</v>
      </c>
      <c r="DN28" s="117">
        <f>DM28/$DG$8</f>
        <v>0</v>
      </c>
      <c r="DO28" s="117">
        <v>0</v>
      </c>
      <c r="DP28" s="118">
        <v>0</v>
      </c>
      <c r="DQ28" s="117">
        <f t="shared" si="220"/>
        <v>0</v>
      </c>
      <c r="DR28" s="117">
        <v>0</v>
      </c>
      <c r="DS28" s="91">
        <v>0</v>
      </c>
      <c r="DT28" s="117" t="s">
        <v>118</v>
      </c>
      <c r="DU28" s="117" t="s">
        <v>118</v>
      </c>
      <c r="DV28" s="91">
        <v>0</v>
      </c>
      <c r="DW28" s="117">
        <f t="shared" si="222"/>
        <v>0</v>
      </c>
      <c r="DX28" s="117">
        <v>0</v>
      </c>
      <c r="DY28" s="30">
        <f t="shared" si="243"/>
        <v>0</v>
      </c>
      <c r="DZ28" s="117">
        <f t="shared" si="223"/>
        <v>0</v>
      </c>
      <c r="EA28" s="117">
        <v>0</v>
      </c>
      <c r="EB28" s="91">
        <v>0</v>
      </c>
      <c r="EC28" s="117">
        <f t="shared" si="254"/>
        <v>0</v>
      </c>
      <c r="ED28" s="117">
        <v>0</v>
      </c>
      <c r="EE28" s="30">
        <f t="shared" si="244"/>
        <v>0</v>
      </c>
      <c r="EF28" s="117">
        <f t="shared" si="255"/>
        <v>0</v>
      </c>
      <c r="EG28" s="117">
        <v>0</v>
      </c>
      <c r="EH28" s="30">
        <v>0</v>
      </c>
      <c r="EI28" s="117">
        <f t="shared" si="174"/>
        <v>0</v>
      </c>
      <c r="EJ28" s="117">
        <v>0</v>
      </c>
      <c r="EK28" s="30">
        <v>0</v>
      </c>
      <c r="EL28" s="117">
        <f t="shared" si="140"/>
        <v>0</v>
      </c>
      <c r="EM28" s="117">
        <v>0</v>
      </c>
      <c r="EN28" s="30">
        <v>0</v>
      </c>
      <c r="EO28" s="117">
        <f t="shared" si="141"/>
        <v>0</v>
      </c>
      <c r="EP28" s="117">
        <v>0</v>
      </c>
      <c r="EQ28" s="91">
        <v>0</v>
      </c>
      <c r="ER28" s="117">
        <f t="shared" si="158"/>
        <v>0</v>
      </c>
      <c r="ES28" s="117">
        <v>0</v>
      </c>
      <c r="ET28" s="30">
        <f t="shared" si="245"/>
        <v>0</v>
      </c>
      <c r="EU28" s="117">
        <f t="shared" si="159"/>
        <v>0</v>
      </c>
      <c r="EV28" s="117">
        <v>0</v>
      </c>
      <c r="EW28" s="91">
        <v>0</v>
      </c>
      <c r="EX28" s="117">
        <f t="shared" si="160"/>
        <v>0</v>
      </c>
      <c r="EY28" s="117">
        <v>0</v>
      </c>
      <c r="EZ28" s="30">
        <f t="shared" si="265"/>
        <v>0</v>
      </c>
      <c r="FA28" s="117">
        <f t="shared" si="161"/>
        <v>0</v>
      </c>
      <c r="FB28" s="117">
        <v>0</v>
      </c>
      <c r="FC28" s="91">
        <v>0</v>
      </c>
      <c r="FD28" s="117">
        <f t="shared" si="144"/>
        <v>0</v>
      </c>
      <c r="FE28" s="117">
        <v>0</v>
      </c>
      <c r="FF28" s="30">
        <v>0</v>
      </c>
      <c r="FG28" s="117">
        <f t="shared" si="145"/>
        <v>0</v>
      </c>
      <c r="FH28" s="117">
        <v>0</v>
      </c>
      <c r="FI28" s="91" t="s">
        <v>118</v>
      </c>
      <c r="FJ28" s="117">
        <v>0</v>
      </c>
      <c r="FK28" s="117">
        <v>0</v>
      </c>
      <c r="FL28" s="91" t="s">
        <v>118</v>
      </c>
      <c r="FM28" s="117" t="s">
        <v>118</v>
      </c>
      <c r="FN28" s="117">
        <v>0</v>
      </c>
      <c r="FO28" s="91" t="s">
        <v>118</v>
      </c>
      <c r="FP28" s="117" t="s">
        <v>118</v>
      </c>
      <c r="FQ28" s="117">
        <v>0</v>
      </c>
      <c r="FR28" s="91">
        <v>0</v>
      </c>
      <c r="FS28" s="121">
        <f t="shared" si="169"/>
        <v>0</v>
      </c>
      <c r="FT28" s="117">
        <v>0</v>
      </c>
      <c r="FU28" s="91">
        <v>0</v>
      </c>
      <c r="FV28" s="121">
        <f t="shared" ref="FV28:FV35" si="268">(FU28/$FU$8)</f>
        <v>0</v>
      </c>
      <c r="FW28" s="117">
        <v>0</v>
      </c>
      <c r="FX28" s="91">
        <v>0</v>
      </c>
      <c r="FY28" s="121">
        <f t="shared" si="177"/>
        <v>0</v>
      </c>
      <c r="FZ28" s="117" t="s">
        <v>118</v>
      </c>
      <c r="GA28" s="91">
        <v>0</v>
      </c>
      <c r="GB28" s="121">
        <f t="shared" si="249"/>
        <v>0</v>
      </c>
      <c r="GC28" s="117" t="s">
        <v>118</v>
      </c>
      <c r="GD28" s="91">
        <v>0</v>
      </c>
      <c r="GE28" s="117">
        <f t="shared" si="256"/>
        <v>0</v>
      </c>
      <c r="GF28" s="117">
        <v>0</v>
      </c>
      <c r="GG28" s="91">
        <v>0</v>
      </c>
      <c r="GH28" s="117">
        <f t="shared" si="150"/>
        <v>0</v>
      </c>
      <c r="GI28" s="117" t="s">
        <v>118</v>
      </c>
      <c r="GJ28" s="91" t="s">
        <v>118</v>
      </c>
      <c r="GK28" s="121" t="s">
        <v>118</v>
      </c>
      <c r="GL28" s="117">
        <v>0</v>
      </c>
      <c r="GM28" s="91">
        <v>0</v>
      </c>
      <c r="GN28" s="121">
        <f t="shared" si="111"/>
        <v>0</v>
      </c>
      <c r="GO28" s="117" t="s">
        <v>118</v>
      </c>
      <c r="GP28" s="91" t="s">
        <v>118</v>
      </c>
      <c r="GQ28" s="121" t="s">
        <v>373</v>
      </c>
      <c r="GR28" s="117">
        <v>0</v>
      </c>
      <c r="GS28" s="91">
        <v>0</v>
      </c>
      <c r="GT28" s="121">
        <f t="shared" si="251"/>
        <v>0</v>
      </c>
      <c r="GU28" s="117" t="s">
        <v>118</v>
      </c>
      <c r="GV28" s="91" t="s">
        <v>118</v>
      </c>
      <c r="GW28" s="121" t="s">
        <v>118</v>
      </c>
      <c r="GX28" s="117" t="s">
        <v>118</v>
      </c>
      <c r="GY28" s="91">
        <v>0</v>
      </c>
      <c r="GZ28" s="121" t="s">
        <v>118</v>
      </c>
      <c r="HA28" s="117" t="s">
        <v>118</v>
      </c>
      <c r="HB28" s="91">
        <v>0</v>
      </c>
      <c r="HC28" s="121">
        <f t="shared" si="264"/>
        <v>0</v>
      </c>
      <c r="HD28" s="117" t="s">
        <v>118</v>
      </c>
      <c r="HE28" s="91">
        <v>0</v>
      </c>
      <c r="HF28" s="121">
        <f>(HE28/$HB$8)</f>
        <v>0</v>
      </c>
      <c r="HG28" s="117" t="s">
        <v>118</v>
      </c>
      <c r="HH28" s="91">
        <v>0</v>
      </c>
      <c r="HI28" s="121">
        <f t="shared" si="258"/>
        <v>0</v>
      </c>
      <c r="HJ28" s="117" t="s">
        <v>118</v>
      </c>
      <c r="HK28" s="91" t="s">
        <v>118</v>
      </c>
      <c r="HL28" s="121" t="s">
        <v>118</v>
      </c>
      <c r="HM28" s="117" t="s">
        <v>118</v>
      </c>
      <c r="HN28" s="91">
        <v>0</v>
      </c>
      <c r="HO28" s="121">
        <f t="shared" si="260"/>
        <v>0</v>
      </c>
      <c r="HP28" s="117" t="s">
        <v>118</v>
      </c>
      <c r="HQ28" s="91" t="s">
        <v>118</v>
      </c>
      <c r="HR28" s="121" t="s">
        <v>118</v>
      </c>
      <c r="HS28" s="117" t="s">
        <v>118</v>
      </c>
      <c r="HT28" s="91">
        <v>0</v>
      </c>
      <c r="HU28" s="121" t="s">
        <v>118</v>
      </c>
      <c r="HV28" s="117" t="s">
        <v>118</v>
      </c>
      <c r="HW28" s="91">
        <v>0</v>
      </c>
      <c r="HX28" s="121">
        <f t="shared" si="127"/>
        <v>0</v>
      </c>
      <c r="HY28" s="117" t="s">
        <v>118</v>
      </c>
      <c r="HZ28" s="91">
        <v>0</v>
      </c>
      <c r="IA28" s="121">
        <f>(HZ28/$HB$8)</f>
        <v>0</v>
      </c>
      <c r="IB28" s="117" t="s">
        <v>118</v>
      </c>
      <c r="IC28" s="91">
        <v>0</v>
      </c>
      <c r="ID28" s="121">
        <f t="shared" si="130"/>
        <v>0</v>
      </c>
      <c r="IE28" s="117" t="s">
        <v>118</v>
      </c>
      <c r="IF28" s="91">
        <v>0</v>
      </c>
      <c r="IG28" s="121">
        <f>(IF28/$HB$8)</f>
        <v>0</v>
      </c>
      <c r="IH28" s="117" t="s">
        <v>118</v>
      </c>
      <c r="II28" s="91">
        <v>0</v>
      </c>
      <c r="IJ28" s="121">
        <f t="shared" si="13"/>
        <v>0</v>
      </c>
      <c r="IK28" s="117" t="s">
        <v>118</v>
      </c>
      <c r="IL28" s="30">
        <f t="shared" si="172"/>
        <v>0</v>
      </c>
      <c r="IM28" s="121">
        <f>(IL28/$HB$8)</f>
        <v>0</v>
      </c>
      <c r="IN28" s="117" t="s">
        <v>118</v>
      </c>
      <c r="IO28" s="91">
        <v>0</v>
      </c>
      <c r="IP28" s="121" t="s">
        <v>118</v>
      </c>
      <c r="IQ28" s="117" t="s">
        <v>118</v>
      </c>
    </row>
    <row r="29" spans="2:251" s="112" customFormat="1" ht="16.5" customHeight="1">
      <c r="B29" s="122" t="s">
        <v>164</v>
      </c>
      <c r="C29" s="122" t="s">
        <v>140</v>
      </c>
      <c r="D29" s="46">
        <f>D13+D15</f>
        <v>3965</v>
      </c>
      <c r="E29" s="123">
        <f t="shared" si="179"/>
        <v>2.0024038947134518E-2</v>
      </c>
      <c r="F29" s="46">
        <f>F13+F15</f>
        <v>49627</v>
      </c>
      <c r="G29" s="123">
        <f t="shared" si="180"/>
        <v>0.17778024560448222</v>
      </c>
      <c r="H29" s="46">
        <f>H13+H15</f>
        <v>53592</v>
      </c>
      <c r="I29" s="123">
        <f t="shared" si="181"/>
        <v>0.1123145276217621</v>
      </c>
      <c r="J29" s="46">
        <f>J13+J15</f>
        <v>-100</v>
      </c>
      <c r="K29" s="123">
        <f t="shared" si="182"/>
        <v>-3.9152274942935559E-4</v>
      </c>
      <c r="L29" s="46">
        <f>L13+L15</f>
        <v>53492</v>
      </c>
      <c r="M29" s="123">
        <f t="shared" si="183"/>
        <v>7.3019344147272694E-2</v>
      </c>
      <c r="N29" s="46">
        <f>N13+N15</f>
        <v>56520</v>
      </c>
      <c r="O29" s="123">
        <f t="shared" si="184"/>
        <v>0.13994914091729579</v>
      </c>
      <c r="P29" s="46">
        <f>P13+P15</f>
        <v>110013</v>
      </c>
      <c r="Q29" s="123">
        <f t="shared" si="185"/>
        <v>9.6805445806795648E-2</v>
      </c>
      <c r="R29" s="46">
        <f>R13+R15</f>
        <v>20722</v>
      </c>
      <c r="S29" s="123">
        <f t="shared" si="186"/>
        <v>8.2559413534134152E-2</v>
      </c>
      <c r="T29" s="47">
        <f>R29/D29-1</f>
        <v>4.2262295081967212</v>
      </c>
      <c r="U29" s="46">
        <f>U13+U15</f>
        <v>35986</v>
      </c>
      <c r="V29" s="124">
        <f t="shared" si="187"/>
        <v>0.10060132677679343</v>
      </c>
      <c r="W29" s="47">
        <f>U29/F29-1</f>
        <v>-0.27487053418502028</v>
      </c>
      <c r="X29" s="46">
        <f>X13+X15</f>
        <v>56708</v>
      </c>
      <c r="Y29" s="124">
        <f t="shared" si="188"/>
        <v>9.3161865208705716E-2</v>
      </c>
      <c r="Z29" s="47">
        <f>X29/H29-1</f>
        <v>5.8143006418868382E-2</v>
      </c>
      <c r="AA29" s="46">
        <f>AA13+AA15</f>
        <v>22555</v>
      </c>
      <c r="AB29" s="124">
        <f t="shared" si="189"/>
        <v>7.0369365068965406E-2</v>
      </c>
      <c r="AC29" s="47">
        <f t="shared" si="261"/>
        <v>-226.55</v>
      </c>
      <c r="AD29" s="46">
        <f>AD13+AD15</f>
        <v>79263</v>
      </c>
      <c r="AE29" s="124">
        <f t="shared" si="190"/>
        <v>8.5299932094095421E-2</v>
      </c>
      <c r="AF29" s="47">
        <f t="shared" si="262"/>
        <v>0.48177297539819031</v>
      </c>
      <c r="AG29" s="46">
        <f>AG13+AG15</f>
        <v>59439</v>
      </c>
      <c r="AH29" s="124">
        <f t="shared" si="191"/>
        <v>0.11726467263390276</v>
      </c>
      <c r="AI29" s="47">
        <f>AG29/N29-1</f>
        <v>5.164543524416132E-2</v>
      </c>
      <c r="AJ29" s="46">
        <f>AJ13+AJ15</f>
        <v>138701</v>
      </c>
      <c r="AK29" s="124">
        <f t="shared" si="192"/>
        <v>9.6581378102576068E-2</v>
      </c>
      <c r="AL29" s="47">
        <f t="shared" si="267"/>
        <v>0.26076918182396636</v>
      </c>
      <c r="AM29" s="46">
        <f>AM13+AM15</f>
        <v>24057</v>
      </c>
      <c r="AN29" s="124">
        <f t="shared" si="193"/>
        <v>7.752994750123271E-2</v>
      </c>
      <c r="AO29" s="124">
        <f>AM29/R29-1</f>
        <v>0.16094006370041503</v>
      </c>
      <c r="AP29" s="46">
        <f>AP13+AP15</f>
        <v>59380</v>
      </c>
      <c r="AQ29" s="124">
        <f t="shared" si="194"/>
        <v>0.13363189341855047</v>
      </c>
      <c r="AR29" s="124">
        <f>AP29/U29-1</f>
        <v>0.65008614461179337</v>
      </c>
      <c r="AS29" s="46">
        <f>AS13+AS15</f>
        <v>83434</v>
      </c>
      <c r="AT29" s="124">
        <f t="shared" si="195"/>
        <v>0.11056015519818511</v>
      </c>
      <c r="AU29" s="124">
        <f>AS29/X29-1</f>
        <v>0.47129152853212952</v>
      </c>
      <c r="AV29" s="46">
        <f>AV13+AV15</f>
        <v>54370</v>
      </c>
      <c r="AW29" s="124">
        <f t="shared" si="196"/>
        <v>0.13752093039726021</v>
      </c>
      <c r="AX29" s="124">
        <f>AV29/AA29-1</f>
        <v>1.4105519840390159</v>
      </c>
      <c r="AY29" s="46">
        <f>AY13+AY15</f>
        <v>137806</v>
      </c>
      <c r="AZ29" s="124">
        <f t="shared" si="197"/>
        <v>0.11983067914428272</v>
      </c>
      <c r="BA29" s="124">
        <f>AY29/AD29-1</f>
        <v>0.73859177674324727</v>
      </c>
      <c r="BB29" s="46">
        <f>BB13+BB15</f>
        <v>79264</v>
      </c>
      <c r="BC29" s="124">
        <f t="shared" si="198"/>
        <v>0.13172860556868454</v>
      </c>
      <c r="BD29" s="124">
        <f t="shared" ref="BD29:BD35" si="269">BB29/AG29-1</f>
        <v>0.33353522098285637</v>
      </c>
      <c r="BE29" s="46">
        <f>BE13+BE15</f>
        <v>217071</v>
      </c>
      <c r="BF29" s="124">
        <f t="shared" si="199"/>
        <v>0.12391821104646383</v>
      </c>
      <c r="BG29" s="124">
        <f t="shared" ref="BG29:BG35" si="270">BE29/AJ29-1</f>
        <v>0.56502837037944942</v>
      </c>
      <c r="BH29" s="46">
        <f>BH13+BH15</f>
        <v>37209</v>
      </c>
      <c r="BI29" s="124">
        <f t="shared" si="200"/>
        <v>9.7054381649681915E-2</v>
      </c>
      <c r="BJ29" s="124">
        <f>(BH29/AM29)-1</f>
        <v>0.54670158373862088</v>
      </c>
      <c r="BK29" s="46">
        <f>BK13+BK15</f>
        <v>64992</v>
      </c>
      <c r="BL29" s="124">
        <f t="shared" si="201"/>
        <v>0.12737385496407616</v>
      </c>
      <c r="BM29" s="124">
        <f>(BK29/AP29)-1</f>
        <v>9.4509936005388928E-2</v>
      </c>
      <c r="BN29" s="46">
        <f>BN13+BN15</f>
        <v>102202</v>
      </c>
      <c r="BO29" s="124">
        <f t="shared" si="202"/>
        <v>0.11436737169451752</v>
      </c>
      <c r="BP29" s="124">
        <f>BN29/AS29-1</f>
        <v>0.22494426732507122</v>
      </c>
      <c r="BQ29" s="46">
        <f>BQ13+BQ15</f>
        <v>42818</v>
      </c>
      <c r="BR29" s="124">
        <f t="shared" si="203"/>
        <v>9.5355808246146173E-2</v>
      </c>
      <c r="BS29" s="124">
        <f>(BQ29/AV29)-1</f>
        <v>-0.21247011219422474</v>
      </c>
      <c r="BT29" s="46">
        <f>BT13+BT15</f>
        <v>145021</v>
      </c>
      <c r="BU29" s="124">
        <f t="shared" si="204"/>
        <v>0.10800989674259531</v>
      </c>
      <c r="BV29" s="124">
        <f>BT29/AY29-1</f>
        <v>5.2356210905185607E-2</v>
      </c>
      <c r="BW29" s="46">
        <f>BW13+BW15</f>
        <v>83173</v>
      </c>
      <c r="BX29" s="124">
        <f t="shared" si="205"/>
        <v>0.13551432323489063</v>
      </c>
      <c r="BY29" s="124">
        <f>(BW29/BB29)-1</f>
        <v>4.9316209123940302E-2</v>
      </c>
      <c r="BZ29" s="46">
        <f>BZ13+BZ15</f>
        <v>228193</v>
      </c>
      <c r="CA29" s="124">
        <f t="shared" si="206"/>
        <v>0.11663792371993363</v>
      </c>
      <c r="CB29" s="124">
        <f>(BZ29/BE29)-1</f>
        <v>5.1236692142202278E-2</v>
      </c>
      <c r="CC29" s="46">
        <f>CC13+CC15</f>
        <v>16367.279695342848</v>
      </c>
      <c r="CD29" s="124">
        <f t="shared" si="207"/>
        <v>4.5132565360287355E-2</v>
      </c>
      <c r="CE29" s="124">
        <f>(CC29/BH29)-1</f>
        <v>-0.56012578420965764</v>
      </c>
      <c r="CF29" s="46">
        <f>CF13+CF15</f>
        <v>72626.940966587921</v>
      </c>
      <c r="CG29" s="124">
        <f t="shared" si="208"/>
        <v>0.13092257336261098</v>
      </c>
      <c r="CH29" s="124">
        <f>(CF29/BK29)-1</f>
        <v>0.11747508872765766</v>
      </c>
      <c r="CI29" s="46">
        <f>CI13+CI15</f>
        <v>88998.22066193074</v>
      </c>
      <c r="CJ29" s="124">
        <f t="shared" si="209"/>
        <v>9.7013473873346634E-2</v>
      </c>
      <c r="CK29" s="124">
        <f>(CI29/BN29)-1</f>
        <v>-0.12919296430665994</v>
      </c>
      <c r="CL29" s="46">
        <f>CL13+CL15</f>
        <v>46512.640550408512</v>
      </c>
      <c r="CM29" s="124">
        <f t="shared" si="210"/>
        <v>9.5561482855810231E-2</v>
      </c>
      <c r="CN29" s="124">
        <f>(CL29/BQ29)-1</f>
        <v>8.6287088383588895E-2</v>
      </c>
      <c r="CO29" s="46">
        <f>CO13+CO15</f>
        <v>135511.86121233925</v>
      </c>
      <c r="CP29" s="124">
        <f t="shared" si="211"/>
        <v>9.6510789540384806E-2</v>
      </c>
      <c r="CQ29" s="124">
        <f>(CO29/BT29)-1</f>
        <v>-6.5570771044612508E-2</v>
      </c>
      <c r="CR29" s="46">
        <f>CR13+CR15</f>
        <v>136704.23646145535</v>
      </c>
      <c r="CS29" s="124">
        <f t="shared" si="212"/>
        <v>0.1920386319483034</v>
      </c>
      <c r="CT29" s="124">
        <f>(CR29/BW29)-1</f>
        <v>0.64361314923659552</v>
      </c>
      <c r="CU29" s="46">
        <f>CU13+CU15</f>
        <v>272211</v>
      </c>
      <c r="CV29" s="124">
        <f t="shared" si="213"/>
        <v>0.12864608538503416</v>
      </c>
      <c r="CW29" s="124">
        <f>(CU29/BZ29)-1</f>
        <v>0.19289811694486692</v>
      </c>
      <c r="CX29" s="46">
        <f>CX13+CX15</f>
        <v>55939</v>
      </c>
      <c r="CY29" s="124">
        <f t="shared" si="214"/>
        <v>0.12706305111233265</v>
      </c>
      <c r="CZ29" s="124">
        <f>CX29/CC29-1</f>
        <v>2.4177334927512057</v>
      </c>
      <c r="DA29" s="46">
        <f>DA13+DA15</f>
        <v>137031</v>
      </c>
      <c r="DB29" s="124">
        <f t="shared" si="215"/>
        <v>0.21751332166117185</v>
      </c>
      <c r="DC29" s="124">
        <f>DA29/CF29-1</f>
        <v>0.88677917830851793</v>
      </c>
      <c r="DD29" s="46">
        <f>DD13+DD15</f>
        <v>192970</v>
      </c>
      <c r="DE29" s="124">
        <f t="shared" si="216"/>
        <v>0.18030619443393273</v>
      </c>
      <c r="DF29" s="124">
        <f>DD29/CI29-1</f>
        <v>1.168245595976769</v>
      </c>
      <c r="DG29" s="46">
        <f>DG13+DG15</f>
        <v>87076</v>
      </c>
      <c r="DH29" s="124">
        <f t="shared" si="217"/>
        <v>0.1531033512677146</v>
      </c>
      <c r="DI29" s="124">
        <f>DG29/CL29-1</f>
        <v>0.87209324109712849</v>
      </c>
      <c r="DJ29" s="46">
        <f>DJ13+DJ15</f>
        <v>280046</v>
      </c>
      <c r="DK29" s="124">
        <f t="shared" si="218"/>
        <v>0.17086654768986714</v>
      </c>
      <c r="DL29" s="124">
        <f>DJ29/CO29-1</f>
        <v>1.0665792462342769</v>
      </c>
      <c r="DM29" s="46">
        <f>DM13+DM15</f>
        <v>159198</v>
      </c>
      <c r="DN29" s="124">
        <f t="shared" ref="DN29:DN35" si="271">DM29/$DM$8</f>
        <v>0.19326971054097988</v>
      </c>
      <c r="DO29" s="124">
        <f>DM29/CR29-1</f>
        <v>0.16454328059457701</v>
      </c>
      <c r="DP29" s="46">
        <f>DP13+DP15</f>
        <v>439245</v>
      </c>
      <c r="DQ29" s="124">
        <f t="shared" si="220"/>
        <v>0.17836034926135438</v>
      </c>
      <c r="DR29" s="124">
        <f>DP29/CU29-1</f>
        <v>0.61361958186847709</v>
      </c>
      <c r="DS29" s="46">
        <f>DS13+DS15</f>
        <v>64687</v>
      </c>
      <c r="DT29" s="124">
        <f>DS29/$DS$8</f>
        <v>0.12494905419474722</v>
      </c>
      <c r="DU29" s="124">
        <f>(DS29/CX29)-1</f>
        <v>0.15638463326123109</v>
      </c>
      <c r="DV29" s="46">
        <f>(DV13+DV15)</f>
        <v>152921</v>
      </c>
      <c r="DW29" s="124">
        <f t="shared" si="222"/>
        <v>0.2039890455984302</v>
      </c>
      <c r="DX29" s="124">
        <f>(DV29/DA29)-1</f>
        <v>0.11595916252526806</v>
      </c>
      <c r="DY29" s="46">
        <f>(DY13+DY15)</f>
        <v>217608</v>
      </c>
      <c r="DZ29" s="124">
        <f t="shared" si="223"/>
        <v>0.17170180532761015</v>
      </c>
      <c r="EA29" s="124">
        <f>(DY29/DD29)-1</f>
        <v>0.12767787739026781</v>
      </c>
      <c r="EB29" s="46">
        <f>(EB13+EB15)</f>
        <v>78476.632239999948</v>
      </c>
      <c r="EC29" s="124">
        <f t="shared" ref="EC29:EC35" si="272">(EB29/$EB$8)</f>
        <v>0.11943311312542225</v>
      </c>
      <c r="ED29" s="124">
        <f>(EB29/DG29)-1</f>
        <v>-9.8757037071064979E-2</v>
      </c>
      <c r="EE29" s="46">
        <f>(EE13+EE15)</f>
        <v>296084.63224000006</v>
      </c>
      <c r="EF29" s="124">
        <f t="shared" ref="EF29:EF35" si="273">(EE29/$EE$8)</f>
        <v>0.15385527616402939</v>
      </c>
      <c r="EG29" s="124">
        <f>(EE29/DJ29)-1</f>
        <v>5.7271420552338137E-2</v>
      </c>
      <c r="EH29" s="46">
        <f>(EH13+EH15)</f>
        <v>183591</v>
      </c>
      <c r="EI29" s="124">
        <f t="shared" si="174"/>
        <v>0.18884465839659323</v>
      </c>
      <c r="EJ29" s="124">
        <f t="shared" si="139"/>
        <v>0.15322428673727062</v>
      </c>
      <c r="EK29" s="46">
        <f>(EK13+EK15)</f>
        <v>479676</v>
      </c>
      <c r="EL29" s="124">
        <f t="shared" si="140"/>
        <v>0.16559869668651395</v>
      </c>
      <c r="EM29" s="124">
        <f t="shared" si="157"/>
        <v>9.2046579926920113E-2</v>
      </c>
      <c r="EN29" s="46">
        <f>(EN13+EN15)</f>
        <v>45359</v>
      </c>
      <c r="EO29" s="124">
        <f t="shared" si="141"/>
        <v>7.3254317271184227E-2</v>
      </c>
      <c r="EP29" s="124">
        <f t="shared" si="142"/>
        <v>-0.29879264767263902</v>
      </c>
      <c r="EQ29" s="46">
        <f>(EQ13+EQ15)</f>
        <v>147941</v>
      </c>
      <c r="ER29" s="124">
        <f t="shared" si="158"/>
        <v>0.17299621478327676</v>
      </c>
      <c r="ES29" s="124">
        <f>(EQ29/DV29)-1</f>
        <v>-3.256583464664764E-2</v>
      </c>
      <c r="ET29" s="46">
        <f>(ET13+ET15)</f>
        <v>193299</v>
      </c>
      <c r="EU29" s="124">
        <f t="shared" si="159"/>
        <v>0.13110634522724313</v>
      </c>
      <c r="EV29" s="124">
        <f>(ET29/DY29)-1</f>
        <v>-0.11171004742472701</v>
      </c>
      <c r="EW29" s="46">
        <f>(EW13+EW15)</f>
        <v>95567</v>
      </c>
      <c r="EX29" s="124">
        <f t="shared" si="160"/>
        <v>0.11897393123023678</v>
      </c>
      <c r="EY29" s="124">
        <f>(EW29/EB29)-1</f>
        <v>0.2177765185913394</v>
      </c>
      <c r="EZ29" s="46">
        <f>(EZ13+EZ15)</f>
        <v>288866</v>
      </c>
      <c r="FA29" s="124">
        <f t="shared" si="161"/>
        <v>0.12682750351352218</v>
      </c>
      <c r="FB29" s="124">
        <f>(EZ29/EE29)-1</f>
        <v>-2.4380300272216715E-2</v>
      </c>
      <c r="FC29" s="46">
        <f>(FC13+FC15)</f>
        <v>226076</v>
      </c>
      <c r="FD29" s="124">
        <f t="shared" si="144"/>
        <v>0.19088904124856881</v>
      </c>
      <c r="FE29" s="124">
        <f>(FC29/EH29)-1</f>
        <v>0.23141112581771428</v>
      </c>
      <c r="FF29" s="46">
        <f>(FF13+FF15)</f>
        <v>514943</v>
      </c>
      <c r="FG29" s="124">
        <f t="shared" si="145"/>
        <v>0.1487431974950606</v>
      </c>
      <c r="FH29" s="124">
        <f>(FF29/EK29)-1</f>
        <v>7.3522544384125865E-2</v>
      </c>
      <c r="FI29" s="46">
        <f>(FI13+FI15)</f>
        <v>28468</v>
      </c>
      <c r="FJ29" s="124">
        <f t="shared" si="175"/>
        <v>3.9172678749083222E-2</v>
      </c>
      <c r="FK29" s="124">
        <f>(FI29/EN29)-1</f>
        <v>-0.37238475275028105</v>
      </c>
      <c r="FL29" s="46">
        <f>(FL13+FL15)</f>
        <v>138449</v>
      </c>
      <c r="FM29" s="124">
        <f t="shared" si="147"/>
        <v>0.14616613334206077</v>
      </c>
      <c r="FN29" s="124">
        <f>(FL29/EQ29)-1</f>
        <v>-6.4160712716555879E-2</v>
      </c>
      <c r="FO29" s="46">
        <f t="shared" si="162"/>
        <v>166917</v>
      </c>
      <c r="FP29" s="124">
        <f t="shared" si="176"/>
        <v>9.9715400965629475E-2</v>
      </c>
      <c r="FQ29" s="124">
        <f>(FO29/ET29)-1</f>
        <v>-0.13648285816274275</v>
      </c>
      <c r="FR29" s="46">
        <f>(FR13+FR15)</f>
        <v>100730</v>
      </c>
      <c r="FS29" s="47">
        <f t="shared" si="169"/>
        <v>0.11106847587102693</v>
      </c>
      <c r="FT29" s="124">
        <f>(FR29/EW29)-1</f>
        <v>5.4024924921782569E-2</v>
      </c>
      <c r="FU29" s="46">
        <f>FO29+FR29</f>
        <v>267647</v>
      </c>
      <c r="FV29" s="47">
        <f t="shared" si="268"/>
        <v>0.10370490055222074</v>
      </c>
      <c r="FW29" s="124">
        <f>(FU29/EZ29)-1</f>
        <v>-7.3456204606980435E-2</v>
      </c>
      <c r="FX29" s="46">
        <f>FX13+FX15</f>
        <v>321186</v>
      </c>
      <c r="FY29" s="47">
        <f t="shared" si="177"/>
        <v>0.24095805256595501</v>
      </c>
      <c r="FZ29" s="124">
        <f>(FX29/FC29)-1</f>
        <v>0.42069923388594987</v>
      </c>
      <c r="GA29" s="46">
        <f>GA13+GA15</f>
        <v>588834</v>
      </c>
      <c r="GB29" s="47">
        <f t="shared" ref="GB29:GB36" si="274">(GA29/$GA$8)</f>
        <v>0.15045036689322347</v>
      </c>
      <c r="GC29" s="124">
        <f>(GA29/FF29)-1</f>
        <v>0.14349355171349054</v>
      </c>
      <c r="GD29" s="46">
        <f>(GD13+GD15)</f>
        <v>68627.22000000003</v>
      </c>
      <c r="GE29" s="124">
        <f t="shared" ref="GE29:GE36" si="275">(GD29/$GD$8)</f>
        <v>8.4255214139439899E-2</v>
      </c>
      <c r="GF29" s="124">
        <f>(GD29/FI29)-1</f>
        <v>1.4106793592805968</v>
      </c>
      <c r="GG29" s="46">
        <f>(GG13+GG15)</f>
        <v>168178</v>
      </c>
      <c r="GH29" s="124">
        <f t="shared" si="150"/>
        <v>0.15134836455789158</v>
      </c>
      <c r="GI29" s="124">
        <f t="shared" si="108"/>
        <v>0.21472888933831236</v>
      </c>
      <c r="GJ29" s="46">
        <f t="shared" ref="GJ29:GJ35" si="276">GD29+GG29</f>
        <v>236805.22000000003</v>
      </c>
      <c r="GK29" s="47">
        <f t="shared" si="110"/>
        <v>0.12297008797775788</v>
      </c>
      <c r="GL29" s="124">
        <f>(GJ29/FO29)-1</f>
        <v>0.41870043195120954</v>
      </c>
      <c r="GM29" s="46">
        <f>(GM13+GM15)</f>
        <v>119625</v>
      </c>
      <c r="GN29" s="47">
        <f t="shared" si="111"/>
        <v>0.11424508471565509</v>
      </c>
      <c r="GO29" s="124">
        <f>(GM29/FR29)-1</f>
        <v>0.18758066117343386</v>
      </c>
      <c r="GP29" s="46">
        <f t="shared" ref="GP29:GP35" si="277">GJ29+GM29</f>
        <v>356430.22000000003</v>
      </c>
      <c r="GQ29" s="47">
        <f t="shared" si="114"/>
        <v>0.11989693908614929</v>
      </c>
      <c r="GR29" s="124">
        <f>(GP29/FU29)-1</f>
        <v>0.33171759817969204</v>
      </c>
      <c r="GS29" s="46">
        <f>(GS13+GS15)</f>
        <v>365144.61600000004</v>
      </c>
      <c r="GT29" s="47">
        <f t="shared" si="251"/>
        <v>0.21867474264989908</v>
      </c>
      <c r="GU29" s="124">
        <f>(GS29/FX29)-1</f>
        <v>0.13686342493134829</v>
      </c>
      <c r="GV29" s="46">
        <f t="shared" ref="GV29:GV35" si="278">GP29+GS29</f>
        <v>721574.83600000013</v>
      </c>
      <c r="GW29" s="47">
        <f t="shared" ref="GW29:GW36" si="279">(GV29/$GV$8)</f>
        <v>0.15542432492743311</v>
      </c>
      <c r="GX29" s="124">
        <f>(GV29/GA29)-1</f>
        <v>0.22542997856781399</v>
      </c>
      <c r="GY29" s="46">
        <f>(GY13+GY15)</f>
        <v>102966.3139200001</v>
      </c>
      <c r="GZ29" s="47">
        <f t="shared" si="257"/>
        <v>0.10185658641105169</v>
      </c>
      <c r="HA29" s="124">
        <f t="shared" si="154"/>
        <v>0.50037133836981962</v>
      </c>
      <c r="HB29" s="46">
        <f>(HB13+HB15)</f>
        <v>229145.64064000011</v>
      </c>
      <c r="HC29" s="47">
        <f>(HB29/$HB$8)</f>
        <v>0.16920782841268747</v>
      </c>
      <c r="HD29" s="124">
        <f>(HB29/GG29)-1</f>
        <v>0.36251852584761446</v>
      </c>
      <c r="HE29" s="46">
        <f>GY29+HB29</f>
        <v>332111.95456000022</v>
      </c>
      <c r="HF29" s="47">
        <f t="shared" si="165"/>
        <v>0.14042070344815349</v>
      </c>
      <c r="HG29" s="124">
        <f>(HE29/GJ29)-1</f>
        <v>0.40246889219756299</v>
      </c>
      <c r="HH29" s="46">
        <f>(HH13+HH15)</f>
        <v>129877</v>
      </c>
      <c r="HI29" s="47">
        <f t="shared" ref="HI29:HI36" si="280">(HH29/$HH$8)</f>
        <v>0.10403768128712355</v>
      </c>
      <c r="HJ29" s="124">
        <f t="shared" si="166"/>
        <v>8.5701149425287282E-2</v>
      </c>
      <c r="HK29" s="46">
        <f>(HK13+HK15)</f>
        <v>461990.64006000012</v>
      </c>
      <c r="HL29" s="47">
        <f t="shared" si="224"/>
        <v>0.12785178635256927</v>
      </c>
      <c r="HM29" s="124">
        <f t="shared" si="155"/>
        <v>0.29616012935154634</v>
      </c>
      <c r="HN29" s="46">
        <f>(HN13+HN15)</f>
        <v>389378</v>
      </c>
      <c r="HO29" s="47">
        <f t="shared" si="260"/>
        <v>0.21192184899470221</v>
      </c>
      <c r="HP29" s="124">
        <f>(HN29/GS29)-1</f>
        <v>6.6366537908914225E-2</v>
      </c>
      <c r="HQ29" s="46">
        <f>(HQ13+HQ15)</f>
        <v>851366.36873000022</v>
      </c>
      <c r="HR29" s="47">
        <f t="shared" ref="HR29:HR36" si="281">(HQ29/HQ$8)</f>
        <v>0.15618959544856478</v>
      </c>
      <c r="HS29" s="124">
        <f>(HQ29/GV29)-1</f>
        <v>0.17987258736666933</v>
      </c>
      <c r="HT29" s="46">
        <f>(HT13+HT15)</f>
        <v>81616</v>
      </c>
      <c r="HU29" s="47">
        <f t="shared" ref="HU29:HU36" si="282">HT29/HT$8</f>
        <v>7.5840869471485328E-2</v>
      </c>
      <c r="HV29" s="124">
        <f>HT29/GY29-1</f>
        <v>-0.20735241563166251</v>
      </c>
      <c r="HW29" s="46">
        <f>(HW13+HW15)</f>
        <v>246313</v>
      </c>
      <c r="HX29" s="47">
        <f t="shared" si="127"/>
        <v>0.16816744032350894</v>
      </c>
      <c r="HY29" s="124">
        <f>(HW29/HB29)-1</f>
        <v>7.4918987383097102E-2</v>
      </c>
      <c r="HZ29" s="46">
        <f>HT29+HW29</f>
        <v>327929</v>
      </c>
      <c r="IA29" s="47">
        <f>(HZ29/HZ$8)</f>
        <v>0.12906337557269515</v>
      </c>
      <c r="IB29" s="124">
        <f>(HZ29/HE29)-1</f>
        <v>-1.2595013526514043E-2</v>
      </c>
      <c r="IC29" s="46">
        <f>(IC13+IC15)</f>
        <v>118884</v>
      </c>
      <c r="ID29" s="47">
        <f t="shared" si="130"/>
        <v>9.4321090304962316E-2</v>
      </c>
      <c r="IE29" s="124">
        <f>(IC29/HH29)-1</f>
        <v>-8.4641622458171972E-2</v>
      </c>
      <c r="IF29" s="46">
        <f>HZ29+IC29</f>
        <v>446813</v>
      </c>
      <c r="IG29" s="47">
        <f>(IF29/IF$8)</f>
        <v>0.11754354811766114</v>
      </c>
      <c r="IH29" s="124">
        <f>(IF29/HK29)-1</f>
        <v>-3.2852700344814245E-2</v>
      </c>
      <c r="II29" s="46">
        <f>(II13+II15)</f>
        <v>453679</v>
      </c>
      <c r="IJ29" s="47">
        <f t="shared" si="13"/>
        <v>0.23622913568521597</v>
      </c>
      <c r="IK29" s="124">
        <f>(II29/HN29)-1</f>
        <v>0.16513773248617025</v>
      </c>
      <c r="IL29" s="46">
        <f>(IL13+IL15)</f>
        <v>900496</v>
      </c>
      <c r="IM29" s="47">
        <f>(IL29/IL$8)</f>
        <v>0.15738102824010178</v>
      </c>
      <c r="IN29" s="124">
        <f>(IL29/HQ29)-1</f>
        <v>5.7706802939946344E-2</v>
      </c>
      <c r="IO29" s="46">
        <f>(IO13+IO15)</f>
        <v>79533</v>
      </c>
      <c r="IP29" s="47">
        <f t="shared" ref="IP29:IP36" si="283">IO29/IO$8</f>
        <v>6.441567235017219E-2</v>
      </c>
      <c r="IQ29" s="124">
        <f>IO29/HT29-1</f>
        <v>-2.5521956479121699E-2</v>
      </c>
    </row>
    <row r="30" spans="2:251" s="112" customFormat="1" ht="16.5" customHeight="1">
      <c r="B30" s="114" t="s">
        <v>225</v>
      </c>
      <c r="C30" s="114" t="s">
        <v>141</v>
      </c>
      <c r="D30" s="119">
        <v>-59</v>
      </c>
      <c r="E30" s="116">
        <f t="shared" si="179"/>
        <v>-2.9796173969254389E-4</v>
      </c>
      <c r="F30" s="119">
        <v>-250</v>
      </c>
      <c r="G30" s="116">
        <f t="shared" si="180"/>
        <v>-8.9558227176981381E-4</v>
      </c>
      <c r="H30" s="115">
        <f>D30+F30</f>
        <v>-309</v>
      </c>
      <c r="I30" s="116">
        <f t="shared" si="181"/>
        <v>-6.4758152401710113E-4</v>
      </c>
      <c r="J30" s="119">
        <v>-225</v>
      </c>
      <c r="K30" s="116">
        <f t="shared" si="182"/>
        <v>-8.8092618621605004E-4</v>
      </c>
      <c r="L30" s="115">
        <f>H30+J30</f>
        <v>-534</v>
      </c>
      <c r="M30" s="116">
        <f t="shared" si="183"/>
        <v>-7.2893759393261829E-4</v>
      </c>
      <c r="N30" s="119">
        <v>-58</v>
      </c>
      <c r="O30" s="116">
        <f t="shared" si="184"/>
        <v>-1.436137681033821E-4</v>
      </c>
      <c r="P30" s="115">
        <v>-593</v>
      </c>
      <c r="Q30" s="116">
        <f t="shared" si="185"/>
        <v>-5.2180768966785581E-4</v>
      </c>
      <c r="R30" s="119">
        <v>-316</v>
      </c>
      <c r="S30" s="116">
        <f t="shared" si="186"/>
        <v>-1.2589892228928863E-3</v>
      </c>
      <c r="T30" s="24">
        <f>R30/D30-1</f>
        <v>4.3559322033898304</v>
      </c>
      <c r="U30" s="119">
        <v>-29</v>
      </c>
      <c r="V30" s="117">
        <f t="shared" si="187"/>
        <v>-8.1071485481215176E-5</v>
      </c>
      <c r="W30" s="24">
        <f>U30/F30-1</f>
        <v>-0.88400000000000001</v>
      </c>
      <c r="X30" s="115">
        <f>R30+U30</f>
        <v>-345</v>
      </c>
      <c r="Y30" s="117">
        <f t="shared" si="188"/>
        <v>-5.667779413310903E-4</v>
      </c>
      <c r="Z30" s="24">
        <f>X30/H30-1</f>
        <v>0.11650485436893199</v>
      </c>
      <c r="AA30" s="119">
        <v>-127</v>
      </c>
      <c r="AB30" s="117">
        <f t="shared" si="189"/>
        <v>-3.9622741581727365E-4</v>
      </c>
      <c r="AC30" s="24">
        <f t="shared" si="261"/>
        <v>-0.43555555555555558</v>
      </c>
      <c r="AD30" s="115">
        <f>X30+AA30</f>
        <v>-472</v>
      </c>
      <c r="AE30" s="117">
        <f t="shared" si="190"/>
        <v>-5.0794908025703089E-4</v>
      </c>
      <c r="AF30" s="24">
        <f t="shared" si="262"/>
        <v>-0.11610486891385763</v>
      </c>
      <c r="AG30" s="119">
        <v>-479</v>
      </c>
      <c r="AH30" s="117">
        <f t="shared" si="191"/>
        <v>-9.4499870777838501E-4</v>
      </c>
      <c r="AI30" s="24">
        <f>AG30/N30-1</f>
        <v>7.2586206896551726</v>
      </c>
      <c r="AJ30" s="115">
        <f>AD30+AG30</f>
        <v>-951</v>
      </c>
      <c r="AK30" s="117">
        <f t="shared" si="192"/>
        <v>-6.622078469192712E-4</v>
      </c>
      <c r="AL30" s="24">
        <f t="shared" si="267"/>
        <v>0.60370994940978084</v>
      </c>
      <c r="AM30" s="31">
        <v>62</v>
      </c>
      <c r="AN30" s="117">
        <f t="shared" si="193"/>
        <v>1.9981114623919972E-4</v>
      </c>
      <c r="AO30" s="117">
        <f>AM30/R30-1</f>
        <v>-1.1962025316455696</v>
      </c>
      <c r="AP30" s="31">
        <v>-520</v>
      </c>
      <c r="AQ30" s="117">
        <f t="shared" si="194"/>
        <v>-1.1702355098963666E-3</v>
      </c>
      <c r="AR30" s="117">
        <f>AP30/U30-1</f>
        <v>16.931034482758619</v>
      </c>
      <c r="AS30" s="118">
        <f>AM30+AP30</f>
        <v>-458</v>
      </c>
      <c r="AT30" s="117">
        <f t="shared" si="195"/>
        <v>-6.0690547116006401E-4</v>
      </c>
      <c r="AU30" s="117">
        <f>AS30/X30-1</f>
        <v>0.327536231884058</v>
      </c>
      <c r="AV30" s="31">
        <v>-2085</v>
      </c>
      <c r="AW30" s="117">
        <f t="shared" si="196"/>
        <v>-5.2737013036286097E-3</v>
      </c>
      <c r="AX30" s="117">
        <f>AV30/AA30-1</f>
        <v>15.41732283464567</v>
      </c>
      <c r="AY30" s="118">
        <f>AV30+AS30</f>
        <v>-2543</v>
      </c>
      <c r="AZ30" s="117">
        <f t="shared" si="197"/>
        <v>-2.2112928106462052E-3</v>
      </c>
      <c r="BA30" s="117">
        <f>AY30/AD30-1</f>
        <v>4.3877118644067794</v>
      </c>
      <c r="BB30" s="31">
        <v>-1433</v>
      </c>
      <c r="BC30" s="117">
        <f t="shared" si="198"/>
        <v>-2.3814984328311079E-3</v>
      </c>
      <c r="BD30" s="117">
        <f t="shared" si="269"/>
        <v>1.9916492693110648</v>
      </c>
      <c r="BE30" s="118">
        <f>BB30+AY30</f>
        <v>-3976</v>
      </c>
      <c r="BF30" s="117">
        <f t="shared" si="199"/>
        <v>-2.2697587753349835E-3</v>
      </c>
      <c r="BG30" s="117">
        <f t="shared" si="270"/>
        <v>3.1808622502628809</v>
      </c>
      <c r="BH30" s="31">
        <v>3</v>
      </c>
      <c r="BI30" s="117">
        <f t="shared" si="200"/>
        <v>7.8250730992245347E-6</v>
      </c>
      <c r="BJ30" s="117">
        <f>(BH30/AM30)-1</f>
        <v>-0.95161290322580649</v>
      </c>
      <c r="BK30" s="31">
        <v>-67</v>
      </c>
      <c r="BL30" s="117">
        <f t="shared" si="201"/>
        <v>-1.3130921163517206E-4</v>
      </c>
      <c r="BM30" s="117">
        <f>(BK30/AP30)-1</f>
        <v>-0.87115384615384617</v>
      </c>
      <c r="BN30" s="118">
        <f>BK30+BH30</f>
        <v>-64</v>
      </c>
      <c r="BO30" s="117">
        <f t="shared" si="202"/>
        <v>-7.1618087595635326E-5</v>
      </c>
      <c r="BP30" s="117">
        <f>BN30/AS30-1</f>
        <v>-0.86026200873362446</v>
      </c>
      <c r="BQ30" s="31">
        <v>-194</v>
      </c>
      <c r="BR30" s="117">
        <f t="shared" si="203"/>
        <v>-4.3203855387342606E-4</v>
      </c>
      <c r="BS30" s="117">
        <f>(BQ30/AV30)-1</f>
        <v>-0.90695443645083929</v>
      </c>
      <c r="BT30" s="118">
        <f>BN30+BQ30</f>
        <v>-258</v>
      </c>
      <c r="BU30" s="117">
        <f t="shared" si="204"/>
        <v>-1.9215529722998455E-4</v>
      </c>
      <c r="BV30" s="117">
        <f>BT30/AY30-1</f>
        <v>-0.89854502556036175</v>
      </c>
      <c r="BW30" s="31">
        <v>-33</v>
      </c>
      <c r="BX30" s="117">
        <f t="shared" si="205"/>
        <v>-5.3767119939780827E-5</v>
      </c>
      <c r="BY30" s="117">
        <f>(BW30/BB30)-1</f>
        <v>-0.97697138869504541</v>
      </c>
      <c r="BZ30" s="118">
        <v>-292</v>
      </c>
      <c r="CA30" s="117">
        <f t="shared" si="206"/>
        <v>-1.4925205298243425E-4</v>
      </c>
      <c r="CB30" s="117">
        <f>(BZ30/BE30)-1</f>
        <v>-0.92655935613682094</v>
      </c>
      <c r="CC30" s="31">
        <v>59</v>
      </c>
      <c r="CD30" s="117">
        <f t="shared" si="207"/>
        <v>1.6269174877085006E-4</v>
      </c>
      <c r="CE30" s="117">
        <f>(CC30/BH30)-1</f>
        <v>18.666666666666668</v>
      </c>
      <c r="CF30" s="31">
        <v>-152</v>
      </c>
      <c r="CG30" s="117">
        <f t="shared" si="208"/>
        <v>-2.7400618677126971E-4</v>
      </c>
      <c r="CH30" s="117">
        <f>(CF30/BK30)-1</f>
        <v>1.2686567164179103</v>
      </c>
      <c r="CI30" s="118">
        <f>CF30+CC30</f>
        <v>-93</v>
      </c>
      <c r="CJ30" s="117">
        <f t="shared" si="209"/>
        <v>-1.013756567616473E-4</v>
      </c>
      <c r="CK30" s="117">
        <f>(CI30/BN30)-1</f>
        <v>0.453125</v>
      </c>
      <c r="CL30" s="31">
        <v>-50</v>
      </c>
      <c r="CM30" s="117">
        <f t="shared" si="210"/>
        <v>-1.0272635752881475E-4</v>
      </c>
      <c r="CN30" s="117">
        <f>(CL30/BQ30)-1</f>
        <v>-0.74226804123711343</v>
      </c>
      <c r="CO30" s="119">
        <f>CI30+CL30</f>
        <v>-143</v>
      </c>
      <c r="CP30" s="117">
        <f t="shared" si="211"/>
        <v>-1.0184380009842526E-4</v>
      </c>
      <c r="CQ30" s="117">
        <f>(CO30/BT30)-1</f>
        <v>-0.44573643410852715</v>
      </c>
      <c r="CR30" s="31">
        <v>-200</v>
      </c>
      <c r="CS30" s="117">
        <f t="shared" si="212"/>
        <v>-2.809549095465669E-4</v>
      </c>
      <c r="CT30" s="117">
        <f>(CR30/BW30)-1</f>
        <v>5.0606060606060606</v>
      </c>
      <c r="CU30" s="120">
        <v>-345</v>
      </c>
      <c r="CV30" s="117">
        <f t="shared" si="213"/>
        <v>-1.6304594398403E-4</v>
      </c>
      <c r="CW30" s="117">
        <f>(CU30/BZ30)-1</f>
        <v>0.18150684931506844</v>
      </c>
      <c r="CX30" s="31">
        <v>-377</v>
      </c>
      <c r="CY30" s="117">
        <f t="shared" si="214"/>
        <v>-8.5633941023882101E-4</v>
      </c>
      <c r="CZ30" s="117">
        <f>CX30/CC30-1</f>
        <v>-7.3898305084745761</v>
      </c>
      <c r="DA30" s="31">
        <v>-410</v>
      </c>
      <c r="DB30" s="117">
        <f t="shared" si="215"/>
        <v>-6.5080501405580097E-4</v>
      </c>
      <c r="DC30" s="117">
        <f>DA30/CF30-1</f>
        <v>1.6973684210526314</v>
      </c>
      <c r="DD30" s="30">
        <f>CX30+DA30</f>
        <v>-787</v>
      </c>
      <c r="DE30" s="117">
        <f t="shared" si="216"/>
        <v>-7.353525160361977E-4</v>
      </c>
      <c r="DF30" s="117">
        <f>DD30/CI30-1</f>
        <v>7.4623655913978499</v>
      </c>
      <c r="DG30" s="31">
        <v>-338</v>
      </c>
      <c r="DH30" s="117">
        <f t="shared" si="217"/>
        <v>-5.9429616344902766E-4</v>
      </c>
      <c r="DI30" s="117">
        <f>DG30/CL30-1</f>
        <v>5.76</v>
      </c>
      <c r="DJ30" s="30">
        <f>DD30+DG30</f>
        <v>-1125</v>
      </c>
      <c r="DK30" s="117">
        <f t="shared" si="218"/>
        <v>-6.8640461263899698E-4</v>
      </c>
      <c r="DL30" s="117">
        <f>DJ30/CO30-1</f>
        <v>6.8671328671328675</v>
      </c>
      <c r="DM30" s="31">
        <v>705</v>
      </c>
      <c r="DN30" s="117">
        <f t="shared" si="271"/>
        <v>8.5588478455376842E-4</v>
      </c>
      <c r="DO30" s="117">
        <f>DM30/CR30-1</f>
        <v>-4.5250000000000004</v>
      </c>
      <c r="DP30" s="31">
        <v>-420</v>
      </c>
      <c r="DQ30" s="117">
        <f t="shared" si="220"/>
        <v>-1.7054570157831926E-4</v>
      </c>
      <c r="DR30" s="117">
        <f>DP30/CU30-1</f>
        <v>0.21739130434782616</v>
      </c>
      <c r="DS30" s="31">
        <v>142</v>
      </c>
      <c r="DT30" s="117">
        <f>DS30/$DS$8</f>
        <v>2.742864206974215E-4</v>
      </c>
      <c r="DU30" s="117">
        <f>(DS30/CX30)-1</f>
        <v>-1.3766578249336869</v>
      </c>
      <c r="DV30" s="31">
        <v>-49</v>
      </c>
      <c r="DW30" s="117">
        <f t="shared" si="222"/>
        <v>-6.5363574880644774E-5</v>
      </c>
      <c r="DX30" s="117">
        <f>(DV30/DA30)-1</f>
        <v>-0.88048780487804879</v>
      </c>
      <c r="DY30" s="31">
        <f>(DS30+DV30)</f>
        <v>93</v>
      </c>
      <c r="DZ30" s="117">
        <f t="shared" si="223"/>
        <v>7.338088625173589E-5</v>
      </c>
      <c r="EA30" s="117">
        <f>(DY30/DD30)-1</f>
        <v>-1.1181702668360864</v>
      </c>
      <c r="EB30" s="31">
        <v>-180.07400000000001</v>
      </c>
      <c r="EC30" s="117">
        <f t="shared" si="272"/>
        <v>-2.7405353414216926E-4</v>
      </c>
      <c r="ED30" s="117">
        <f>(EB30/DG30)-1</f>
        <v>-0.46723668639053251</v>
      </c>
      <c r="EE30" s="31">
        <f>(DY30+EB30)</f>
        <v>-87.074000000000012</v>
      </c>
      <c r="EF30" s="117">
        <f t="shared" si="273"/>
        <v>-4.5246503391123429E-5</v>
      </c>
      <c r="EG30" s="117">
        <f>(EE30/DJ30)-1</f>
        <v>-0.92260088888888891</v>
      </c>
      <c r="EH30" s="31">
        <v>-574</v>
      </c>
      <c r="EI30" s="117">
        <f t="shared" si="174"/>
        <v>-5.9042564134213825E-4</v>
      </c>
      <c r="EJ30" s="117">
        <f t="shared" si="139"/>
        <v>-1.8141843971631206</v>
      </c>
      <c r="EK30" s="31">
        <v>-661</v>
      </c>
      <c r="EL30" s="117">
        <f t="shared" si="140"/>
        <v>-2.2819723836461637E-4</v>
      </c>
      <c r="EM30" s="117">
        <f t="shared" si="157"/>
        <v>0.57380952380952377</v>
      </c>
      <c r="EN30" s="31">
        <v>-138</v>
      </c>
      <c r="EO30" s="117">
        <f t="shared" si="141"/>
        <v>-2.2286857698413596E-4</v>
      </c>
      <c r="EP30" s="117">
        <f t="shared" si="142"/>
        <v>-1.971830985915493</v>
      </c>
      <c r="EQ30" s="31">
        <v>16</v>
      </c>
      <c r="ER30" s="117">
        <f t="shared" si="158"/>
        <v>1.8709752107478171E-5</v>
      </c>
      <c r="ES30" s="117">
        <f>(EQ30/DV30)-1</f>
        <v>-1.3265306122448979</v>
      </c>
      <c r="ET30" s="31">
        <f>(EN30+EQ30)</f>
        <v>-122</v>
      </c>
      <c r="EU30" s="117">
        <f t="shared" si="159"/>
        <v>-8.2747319529452619E-5</v>
      </c>
      <c r="EV30" s="117">
        <f>(ET30/DY30)-1</f>
        <v>-2.311827956989247</v>
      </c>
      <c r="EW30" s="31">
        <v>-117</v>
      </c>
      <c r="EX30" s="117">
        <f t="shared" si="160"/>
        <v>-1.4565644996638696E-4</v>
      </c>
      <c r="EY30" s="117">
        <f>(EW30/EB30)-1</f>
        <v>-0.35026711240934283</v>
      </c>
      <c r="EZ30" s="31">
        <f>(ET30+EW30)</f>
        <v>-239</v>
      </c>
      <c r="FA30" s="117">
        <f t="shared" si="161"/>
        <v>-1.0493368322935825E-4</v>
      </c>
      <c r="FB30" s="117">
        <f>(EZ30/EE30)-1</f>
        <v>1.7447917862967128</v>
      </c>
      <c r="FC30" s="31">
        <v>-46</v>
      </c>
      <c r="FD30" s="117">
        <f t="shared" si="144"/>
        <v>-3.8840460276341429E-5</v>
      </c>
      <c r="FE30" s="117">
        <f>(FC30/EH30)-1</f>
        <v>-0.91986062717770034</v>
      </c>
      <c r="FF30" s="31">
        <v>-285</v>
      </c>
      <c r="FG30" s="117">
        <f t="shared" si="145"/>
        <v>-8.2323308183803392E-5</v>
      </c>
      <c r="FH30" s="117">
        <f>(FF30/EK30)-1</f>
        <v>-0.56883509833585477</v>
      </c>
      <c r="FI30" s="31">
        <v>-21</v>
      </c>
      <c r="FJ30" s="117">
        <f t="shared" si="175"/>
        <v>-2.8896524298536873E-5</v>
      </c>
      <c r="FK30" s="117">
        <f>(FI30/EN30)-1</f>
        <v>-0.84782608695652173</v>
      </c>
      <c r="FL30" s="31">
        <v>-471</v>
      </c>
      <c r="FM30" s="117">
        <f t="shared" si="147"/>
        <v>-4.9725349265152246E-4</v>
      </c>
      <c r="FN30" s="117">
        <f>(FL30/EQ30)-1</f>
        <v>-30.4375</v>
      </c>
      <c r="FO30" s="31">
        <f t="shared" si="162"/>
        <v>-492</v>
      </c>
      <c r="FP30" s="117">
        <f t="shared" si="176"/>
        <v>-2.9391839821641714E-4</v>
      </c>
      <c r="FQ30" s="117">
        <f>(FO30/ET30)-1</f>
        <v>3.0327868852459012</v>
      </c>
      <c r="FR30" s="31">
        <v>26</v>
      </c>
      <c r="FS30" s="121">
        <f t="shared" ref="FS30:FS36" si="284">(FR30/$FR$8)</f>
        <v>2.8668523504881369E-5</v>
      </c>
      <c r="FT30" s="117">
        <f>(FR30/EW30)-1</f>
        <v>-1.2222222222222223</v>
      </c>
      <c r="FU30" s="31">
        <v>-465</v>
      </c>
      <c r="FV30" s="121">
        <f t="shared" si="268"/>
        <v>-1.8017305912931079E-4</v>
      </c>
      <c r="FW30" s="117">
        <f>(FU30/EZ30)-1</f>
        <v>0.94560669456066937</v>
      </c>
      <c r="FX30" s="31">
        <v>-56</v>
      </c>
      <c r="FY30" s="121">
        <f t="shared" si="177"/>
        <v>-4.2011952400457932E-5</v>
      </c>
      <c r="FZ30" s="117">
        <f>(FX30/FC30)-1</f>
        <v>0.21739130434782616</v>
      </c>
      <c r="GA30" s="31">
        <v>-521</v>
      </c>
      <c r="GB30" s="121">
        <f t="shared" si="274"/>
        <v>-1.3311840204772383E-4</v>
      </c>
      <c r="GC30" s="117">
        <f>(GA30/FF30)-1</f>
        <v>0.8280701754385964</v>
      </c>
      <c r="GD30" s="31">
        <v>-136.77000000000001</v>
      </c>
      <c r="GE30" s="117">
        <f t="shared" si="275"/>
        <v>-1.6791567016485865E-4</v>
      </c>
      <c r="GF30" s="117">
        <f>(GD30/FI30)-1</f>
        <v>5.5128571428571433</v>
      </c>
      <c r="GG30" s="31">
        <v>-61</v>
      </c>
      <c r="GH30" s="117">
        <f t="shared" si="150"/>
        <v>-5.4895707155700427E-5</v>
      </c>
      <c r="GI30" s="117">
        <f t="shared" si="108"/>
        <v>-0.87048832271762211</v>
      </c>
      <c r="GJ30" s="31">
        <f t="shared" si="276"/>
        <v>-197.77</v>
      </c>
      <c r="GK30" s="121">
        <f t="shared" si="110"/>
        <v>-1.0269957013346739E-4</v>
      </c>
      <c r="GL30" s="117">
        <f>(GJ30/FO30)-1</f>
        <v>-0.59802845528455284</v>
      </c>
      <c r="GM30" s="31">
        <v>-98</v>
      </c>
      <c r="GN30" s="121">
        <f t="shared" si="111"/>
        <v>-9.3592629484925375E-5</v>
      </c>
      <c r="GO30" s="117">
        <f>(GM30/FR30)-1</f>
        <v>-4.7692307692307692</v>
      </c>
      <c r="GP30" s="31">
        <f t="shared" si="277"/>
        <v>-295.77</v>
      </c>
      <c r="GQ30" s="121">
        <f t="shared" si="114"/>
        <v>-9.9491894019284805E-5</v>
      </c>
      <c r="GR30" s="117">
        <f>(GP30/FU30)-1</f>
        <v>-0.36393548387096775</v>
      </c>
      <c r="GS30" s="31">
        <v>-1444.5619999999999</v>
      </c>
      <c r="GT30" s="121">
        <f t="shared" si="251"/>
        <v>-8.6510716507955706E-4</v>
      </c>
      <c r="GU30" s="117">
        <f>(GS30/FX30)-1</f>
        <v>24.795749999999998</v>
      </c>
      <c r="GV30" s="31">
        <f t="shared" si="278"/>
        <v>-1740.3319999999999</v>
      </c>
      <c r="GW30" s="121">
        <f t="shared" si="279"/>
        <v>-3.7486053109758038E-4</v>
      </c>
      <c r="GX30" s="117">
        <f>(GV30/GA30)-1</f>
        <v>2.3403685220729362</v>
      </c>
      <c r="GY30" s="31">
        <v>-378.03440999999998</v>
      </c>
      <c r="GZ30" s="121">
        <f t="shared" si="257"/>
        <v>-3.7396011455195641E-4</v>
      </c>
      <c r="HA30" s="117">
        <f t="shared" si="154"/>
        <v>1.7640155735906995</v>
      </c>
      <c r="HB30" s="31">
        <v>-1057</v>
      </c>
      <c r="HC30" s="121">
        <f t="shared" si="264"/>
        <v>-7.8051964738529611E-4</v>
      </c>
      <c r="HD30" s="117">
        <f>(HB30/GG30)-1</f>
        <v>16.327868852459016</v>
      </c>
      <c r="HE30" s="31">
        <f>GY30+HB30</f>
        <v>-1435.03441</v>
      </c>
      <c r="HF30" s="121">
        <f t="shared" si="165"/>
        <v>-6.0674883441481431E-4</v>
      </c>
      <c r="HG30" s="117">
        <f>(HE30/GJ30)-1</f>
        <v>6.2560773120291246</v>
      </c>
      <c r="HH30" s="31">
        <v>-144</v>
      </c>
      <c r="HI30" s="121">
        <f t="shared" si="280"/>
        <v>-1.1535087894966617E-4</v>
      </c>
      <c r="HJ30" s="117">
        <f>(HH30/GM30)-1</f>
        <v>0.46938775510204089</v>
      </c>
      <c r="HK30" s="31">
        <f>HE30+HH30</f>
        <v>-1579.03441</v>
      </c>
      <c r="HL30" s="121">
        <f t="shared" si="224"/>
        <v>-4.3698368002532734E-4</v>
      </c>
      <c r="HM30" s="117">
        <f>(HK30/GP30)-1</f>
        <v>4.3387240423301892</v>
      </c>
      <c r="HN30" s="31">
        <v>-11178</v>
      </c>
      <c r="HO30" s="121">
        <f t="shared" si="260"/>
        <v>-6.0837089616331205E-3</v>
      </c>
      <c r="HP30" s="117">
        <f>(HN30/GS30)-1</f>
        <v>6.7379856316309032</v>
      </c>
      <c r="HQ30" s="31">
        <f>HK30+HN30</f>
        <v>-12757.03441</v>
      </c>
      <c r="HR30" s="121">
        <f t="shared" si="281"/>
        <v>-2.3403743873434833E-3</v>
      </c>
      <c r="HS30" s="117">
        <f>(HQ30/GV30)-1</f>
        <v>6.3302303296152695</v>
      </c>
      <c r="HT30" s="31">
        <v>-153</v>
      </c>
      <c r="HU30" s="121">
        <f t="shared" si="282"/>
        <v>-1.4217375305255412E-4</v>
      </c>
      <c r="HV30" s="117">
        <f>HT30/GY30-1</f>
        <v>-0.59527493806714582</v>
      </c>
      <c r="HW30" s="31">
        <v>-962</v>
      </c>
      <c r="HX30" s="121">
        <f t="shared" si="127"/>
        <v>-6.5679471887888832E-4</v>
      </c>
      <c r="HY30" s="117">
        <f>(HW30/HB30)-1</f>
        <v>-8.987701040681173E-2</v>
      </c>
      <c r="HZ30" s="31">
        <f>HT30+HW30</f>
        <v>-1115</v>
      </c>
      <c r="IA30" s="121">
        <f>(HZ30/HZ$8)</f>
        <v>-4.3883177079049148E-4</v>
      </c>
      <c r="IB30" s="117">
        <f>(HZ30/HE30)-1</f>
        <v>-0.22301514707232695</v>
      </c>
      <c r="IC30" s="31">
        <v>-12228</v>
      </c>
      <c r="ID30" s="121">
        <f t="shared" si="130"/>
        <v>-9.7015434562184918E-3</v>
      </c>
      <c r="IE30" s="117">
        <f>(IC30/HH30)-1</f>
        <v>83.916666666666671</v>
      </c>
      <c r="IF30" s="31">
        <f>HZ30+IC30</f>
        <v>-13343</v>
      </c>
      <c r="IG30" s="121">
        <f>(IF30/IF$8)</f>
        <v>-3.5101565140986334E-3</v>
      </c>
      <c r="IH30" s="117">
        <f>(IF30/HK30)-1</f>
        <v>7.450100843590862</v>
      </c>
      <c r="II30" s="31">
        <v>-8035</v>
      </c>
      <c r="IJ30" s="121">
        <f t="shared" si="13"/>
        <v>-4.1837975864668859E-3</v>
      </c>
      <c r="IK30" s="117">
        <f>(II30/HN30)-1</f>
        <v>-0.28117731257827872</v>
      </c>
      <c r="IL30" s="31">
        <v>-21381</v>
      </c>
      <c r="IM30" s="121">
        <f>(IL30/IL$8)</f>
        <v>-3.7367892414864874E-3</v>
      </c>
      <c r="IN30" s="117">
        <f>(IL30/HQ30)-1</f>
        <v>0.67601648728326968</v>
      </c>
      <c r="IO30" s="31">
        <v>-431</v>
      </c>
      <c r="IP30" s="121">
        <f t="shared" si="283"/>
        <v>-3.4907717278267152E-4</v>
      </c>
      <c r="IQ30" s="117">
        <f>IO30/HT30-1</f>
        <v>1.8169934640522878</v>
      </c>
    </row>
    <row r="31" spans="2:251" s="112" customFormat="1" ht="16.5" customHeight="1">
      <c r="B31" s="114" t="s">
        <v>221</v>
      </c>
      <c r="C31" s="114" t="s">
        <v>174</v>
      </c>
      <c r="D31" s="119">
        <v>0</v>
      </c>
      <c r="E31" s="116">
        <f t="shared" si="179"/>
        <v>0</v>
      </c>
      <c r="F31" s="119">
        <v>0</v>
      </c>
      <c r="G31" s="116">
        <f t="shared" si="180"/>
        <v>0</v>
      </c>
      <c r="H31" s="115">
        <f>D31+F31</f>
        <v>0</v>
      </c>
      <c r="I31" s="116">
        <f t="shared" si="181"/>
        <v>0</v>
      </c>
      <c r="J31" s="119">
        <v>0</v>
      </c>
      <c r="K31" s="116">
        <f t="shared" si="182"/>
        <v>0</v>
      </c>
      <c r="L31" s="115">
        <f>H31+J31</f>
        <v>0</v>
      </c>
      <c r="M31" s="116">
        <f t="shared" si="183"/>
        <v>0</v>
      </c>
      <c r="N31" s="119">
        <v>0</v>
      </c>
      <c r="O31" s="116">
        <f t="shared" si="184"/>
        <v>0</v>
      </c>
      <c r="P31" s="115">
        <v>0</v>
      </c>
      <c r="Q31" s="116"/>
      <c r="R31" s="119">
        <v>0</v>
      </c>
      <c r="S31" s="116">
        <f t="shared" si="186"/>
        <v>0</v>
      </c>
      <c r="T31" s="24">
        <v>0</v>
      </c>
      <c r="U31" s="119">
        <v>-1748</v>
      </c>
      <c r="V31" s="117">
        <f t="shared" si="187"/>
        <v>-4.8866536765918662E-3</v>
      </c>
      <c r="W31" s="24">
        <v>1</v>
      </c>
      <c r="X31" s="115">
        <f>R31+U31</f>
        <v>-1748</v>
      </c>
      <c r="Y31" s="117">
        <f t="shared" si="188"/>
        <v>-2.8716749027441909E-3</v>
      </c>
      <c r="Z31" s="24">
        <v>1</v>
      </c>
      <c r="AA31" s="119">
        <v>0</v>
      </c>
      <c r="AB31" s="117">
        <f t="shared" si="189"/>
        <v>0</v>
      </c>
      <c r="AC31" s="24">
        <v>0</v>
      </c>
      <c r="AD31" s="115">
        <f>X31+AA31</f>
        <v>-1748</v>
      </c>
      <c r="AE31" s="117">
        <f t="shared" si="190"/>
        <v>-1.8811334582400209E-3</v>
      </c>
      <c r="AF31" s="24">
        <v>1</v>
      </c>
      <c r="AG31" s="119">
        <v>-2332</v>
      </c>
      <c r="AH31" s="117">
        <f t="shared" si="191"/>
        <v>-4.6007035209586506E-3</v>
      </c>
      <c r="AI31" s="24">
        <v>1</v>
      </c>
      <c r="AJ31" s="115">
        <f>AD31+AG31</f>
        <v>-4080</v>
      </c>
      <c r="AK31" s="117">
        <f t="shared" si="192"/>
        <v>-2.8410178921457691E-3</v>
      </c>
      <c r="AL31" s="24">
        <v>1</v>
      </c>
      <c r="AM31" s="31">
        <v>0</v>
      </c>
      <c r="AN31" s="117">
        <f t="shared" si="193"/>
        <v>0</v>
      </c>
      <c r="AO31" s="117">
        <v>0</v>
      </c>
      <c r="AP31" s="31">
        <v>0</v>
      </c>
      <c r="AQ31" s="117">
        <f t="shared" si="194"/>
        <v>0</v>
      </c>
      <c r="AR31" s="117">
        <f>AP31/U31-1</f>
        <v>-1</v>
      </c>
      <c r="AS31" s="118">
        <f>AM31+AP31</f>
        <v>0</v>
      </c>
      <c r="AT31" s="117">
        <f t="shared" si="195"/>
        <v>0</v>
      </c>
      <c r="AU31" s="117">
        <f>AS31/X31-1</f>
        <v>-1</v>
      </c>
      <c r="AV31" s="31">
        <v>0</v>
      </c>
      <c r="AW31" s="117">
        <f t="shared" si="196"/>
        <v>0</v>
      </c>
      <c r="AX31" s="117">
        <v>0</v>
      </c>
      <c r="AY31" s="118">
        <f>AV31+AS31</f>
        <v>0</v>
      </c>
      <c r="AZ31" s="117">
        <f t="shared" si="197"/>
        <v>0</v>
      </c>
      <c r="BA31" s="117">
        <f>AY31/AD31-1</f>
        <v>-1</v>
      </c>
      <c r="BB31" s="31">
        <v>0</v>
      </c>
      <c r="BC31" s="117">
        <f t="shared" si="198"/>
        <v>0</v>
      </c>
      <c r="BD31" s="117">
        <f t="shared" si="269"/>
        <v>-1</v>
      </c>
      <c r="BE31" s="118">
        <f>BB31+AY31</f>
        <v>0</v>
      </c>
      <c r="BF31" s="117">
        <f t="shared" si="199"/>
        <v>0</v>
      </c>
      <c r="BG31" s="117">
        <f t="shared" si="270"/>
        <v>-1</v>
      </c>
      <c r="BH31" s="31">
        <v>0</v>
      </c>
      <c r="BI31" s="117">
        <f t="shared" si="200"/>
        <v>0</v>
      </c>
      <c r="BJ31" s="117">
        <v>0</v>
      </c>
      <c r="BK31" s="31">
        <v>0</v>
      </c>
      <c r="BL31" s="117">
        <f t="shared" si="201"/>
        <v>0</v>
      </c>
      <c r="BM31" s="117">
        <v>0</v>
      </c>
      <c r="BN31" s="118">
        <v>0</v>
      </c>
      <c r="BO31" s="117">
        <f t="shared" si="202"/>
        <v>0</v>
      </c>
      <c r="BP31" s="117">
        <v>0</v>
      </c>
      <c r="BQ31" s="31">
        <v>0</v>
      </c>
      <c r="BR31" s="117">
        <f t="shared" si="203"/>
        <v>0</v>
      </c>
      <c r="BS31" s="117">
        <v>0</v>
      </c>
      <c r="BT31" s="118">
        <v>0</v>
      </c>
      <c r="BU31" s="117">
        <f t="shared" si="204"/>
        <v>0</v>
      </c>
      <c r="BV31" s="117">
        <v>0</v>
      </c>
      <c r="BW31" s="31">
        <v>0</v>
      </c>
      <c r="BX31" s="117">
        <f t="shared" si="205"/>
        <v>0</v>
      </c>
      <c r="BY31" s="117">
        <v>0</v>
      </c>
      <c r="BZ31" s="118">
        <f>BT31+BW31</f>
        <v>0</v>
      </c>
      <c r="CA31" s="117">
        <f t="shared" si="206"/>
        <v>0</v>
      </c>
      <c r="CB31" s="117">
        <v>0</v>
      </c>
      <c r="CC31" s="31">
        <v>0</v>
      </c>
      <c r="CD31" s="117">
        <f t="shared" si="207"/>
        <v>0</v>
      </c>
      <c r="CE31" s="117">
        <v>0</v>
      </c>
      <c r="CF31" s="31">
        <v>0</v>
      </c>
      <c r="CG31" s="117">
        <f t="shared" si="208"/>
        <v>0</v>
      </c>
      <c r="CH31" s="117">
        <v>0</v>
      </c>
      <c r="CI31" s="118">
        <f>CF31+CC31</f>
        <v>0</v>
      </c>
      <c r="CJ31" s="117">
        <f t="shared" si="209"/>
        <v>0</v>
      </c>
      <c r="CK31" s="117">
        <v>0</v>
      </c>
      <c r="CL31" s="31">
        <v>0</v>
      </c>
      <c r="CM31" s="117">
        <f t="shared" si="210"/>
        <v>0</v>
      </c>
      <c r="CN31" s="117">
        <v>0</v>
      </c>
      <c r="CO31" s="119">
        <f>CI31+CL31</f>
        <v>0</v>
      </c>
      <c r="CP31" s="117">
        <f t="shared" si="211"/>
        <v>0</v>
      </c>
      <c r="CQ31" s="117">
        <v>0</v>
      </c>
      <c r="CR31" s="31">
        <v>0</v>
      </c>
      <c r="CS31" s="117">
        <f t="shared" si="212"/>
        <v>0</v>
      </c>
      <c r="CT31" s="117">
        <v>0</v>
      </c>
      <c r="CU31" s="120">
        <v>0</v>
      </c>
      <c r="CV31" s="117">
        <f t="shared" si="213"/>
        <v>0</v>
      </c>
      <c r="CW31" s="117">
        <v>0</v>
      </c>
      <c r="CX31" s="31">
        <v>0</v>
      </c>
      <c r="CY31" s="117">
        <f t="shared" si="214"/>
        <v>0</v>
      </c>
      <c r="CZ31" s="117">
        <v>0</v>
      </c>
      <c r="DA31" s="31">
        <v>0</v>
      </c>
      <c r="DB31" s="117">
        <f t="shared" si="215"/>
        <v>0</v>
      </c>
      <c r="DC31" s="117">
        <v>0</v>
      </c>
      <c r="DD31" s="30">
        <f>CX31+DA31</f>
        <v>0</v>
      </c>
      <c r="DE31" s="117">
        <f t="shared" si="216"/>
        <v>0</v>
      </c>
      <c r="DF31" s="117">
        <v>0</v>
      </c>
      <c r="DG31" s="31">
        <v>0</v>
      </c>
      <c r="DH31" s="117">
        <f t="shared" si="217"/>
        <v>0</v>
      </c>
      <c r="DI31" s="117">
        <v>0</v>
      </c>
      <c r="DJ31" s="30">
        <f>DD31+DG31</f>
        <v>0</v>
      </c>
      <c r="DK31" s="117">
        <f t="shared" si="218"/>
        <v>0</v>
      </c>
      <c r="DL31" s="117">
        <v>0</v>
      </c>
      <c r="DM31" s="31">
        <v>0</v>
      </c>
      <c r="DN31" s="117">
        <f t="shared" si="271"/>
        <v>0</v>
      </c>
      <c r="DO31" s="117">
        <v>0</v>
      </c>
      <c r="DP31" s="31">
        <v>0</v>
      </c>
      <c r="DQ31" s="117">
        <f t="shared" si="220"/>
        <v>0</v>
      </c>
      <c r="DR31" s="117">
        <v>0</v>
      </c>
      <c r="DS31" s="31">
        <v>0</v>
      </c>
      <c r="DT31" s="117" t="s">
        <v>118</v>
      </c>
      <c r="DU31" s="117" t="s">
        <v>118</v>
      </c>
      <c r="DV31" s="31">
        <v>0</v>
      </c>
      <c r="DW31" s="117">
        <f t="shared" si="222"/>
        <v>0</v>
      </c>
      <c r="DX31" s="117">
        <v>0</v>
      </c>
      <c r="DY31" s="31">
        <f>(DS31+DV31)</f>
        <v>0</v>
      </c>
      <c r="DZ31" s="117">
        <f t="shared" si="223"/>
        <v>0</v>
      </c>
      <c r="EA31" s="117">
        <v>0</v>
      </c>
      <c r="EB31" s="31">
        <v>0</v>
      </c>
      <c r="EC31" s="117">
        <f t="shared" si="272"/>
        <v>0</v>
      </c>
      <c r="ED31" s="117">
        <v>0</v>
      </c>
      <c r="EE31" s="31">
        <f>(DY31+EB31)</f>
        <v>0</v>
      </c>
      <c r="EF31" s="117">
        <f t="shared" si="273"/>
        <v>0</v>
      </c>
      <c r="EG31" s="117">
        <v>0</v>
      </c>
      <c r="EH31" s="31">
        <v>0</v>
      </c>
      <c r="EI31" s="117">
        <f t="shared" si="174"/>
        <v>0</v>
      </c>
      <c r="EJ31" s="117">
        <v>0</v>
      </c>
      <c r="EK31" s="31">
        <v>0</v>
      </c>
      <c r="EL31" s="117">
        <f t="shared" si="140"/>
        <v>0</v>
      </c>
      <c r="EM31" s="117">
        <v>0</v>
      </c>
      <c r="EN31" s="31"/>
      <c r="EO31" s="117">
        <f t="shared" si="141"/>
        <v>0</v>
      </c>
      <c r="EP31" s="117">
        <v>0</v>
      </c>
      <c r="EQ31" s="91">
        <v>0</v>
      </c>
      <c r="ER31" s="117">
        <f t="shared" si="158"/>
        <v>0</v>
      </c>
      <c r="ES31" s="117">
        <v>0</v>
      </c>
      <c r="ET31" s="31">
        <f>(EN31+EQ31)</f>
        <v>0</v>
      </c>
      <c r="EU31" s="117">
        <f t="shared" si="159"/>
        <v>0</v>
      </c>
      <c r="EV31" s="117">
        <v>0</v>
      </c>
      <c r="EW31" s="91">
        <v>0</v>
      </c>
      <c r="EX31" s="117">
        <f t="shared" si="160"/>
        <v>0</v>
      </c>
      <c r="EY31" s="117">
        <v>0</v>
      </c>
      <c r="EZ31" s="31">
        <f>(ET31+EW31)</f>
        <v>0</v>
      </c>
      <c r="FA31" s="117">
        <f t="shared" si="161"/>
        <v>0</v>
      </c>
      <c r="FB31" s="117">
        <v>0</v>
      </c>
      <c r="FC31" s="91">
        <v>0</v>
      </c>
      <c r="FD31" s="117">
        <f t="shared" si="144"/>
        <v>0</v>
      </c>
      <c r="FE31" s="117">
        <v>0</v>
      </c>
      <c r="FF31" s="31">
        <v>0</v>
      </c>
      <c r="FG31" s="117">
        <f t="shared" si="145"/>
        <v>0</v>
      </c>
      <c r="FH31" s="117">
        <v>0</v>
      </c>
      <c r="FI31" s="31">
        <v>0</v>
      </c>
      <c r="FJ31" s="117">
        <f t="shared" si="175"/>
        <v>0</v>
      </c>
      <c r="FK31" s="117">
        <v>0</v>
      </c>
      <c r="FL31" s="31">
        <v>0</v>
      </c>
      <c r="FM31" s="117" t="s">
        <v>118</v>
      </c>
      <c r="FN31" s="117">
        <v>0</v>
      </c>
      <c r="FO31" s="31">
        <f t="shared" si="162"/>
        <v>0</v>
      </c>
      <c r="FP31" s="117">
        <f t="shared" si="176"/>
        <v>0</v>
      </c>
      <c r="FQ31" s="117">
        <v>0</v>
      </c>
      <c r="FR31" s="31">
        <v>0</v>
      </c>
      <c r="FS31" s="121">
        <f t="shared" si="284"/>
        <v>0</v>
      </c>
      <c r="FT31" s="117">
        <v>0</v>
      </c>
      <c r="FU31" s="31">
        <v>0</v>
      </c>
      <c r="FV31" s="121">
        <f t="shared" si="268"/>
        <v>0</v>
      </c>
      <c r="FW31" s="117">
        <v>0</v>
      </c>
      <c r="FX31" s="31">
        <v>0</v>
      </c>
      <c r="FY31" s="121">
        <f t="shared" si="177"/>
        <v>0</v>
      </c>
      <c r="FZ31" s="117" t="s">
        <v>118</v>
      </c>
      <c r="GA31" s="31">
        <v>0</v>
      </c>
      <c r="GB31" s="121">
        <f t="shared" si="274"/>
        <v>0</v>
      </c>
      <c r="GC31" s="117" t="s">
        <v>118</v>
      </c>
      <c r="GD31" s="31">
        <v>0</v>
      </c>
      <c r="GE31" s="117">
        <f t="shared" si="275"/>
        <v>0</v>
      </c>
      <c r="GF31" s="117">
        <v>0</v>
      </c>
      <c r="GG31" s="31">
        <v>0</v>
      </c>
      <c r="GH31" s="117">
        <f t="shared" si="150"/>
        <v>0</v>
      </c>
      <c r="GI31" s="117">
        <v>0</v>
      </c>
      <c r="GJ31" s="31">
        <f t="shared" si="276"/>
        <v>0</v>
      </c>
      <c r="GK31" s="121">
        <f t="shared" si="110"/>
        <v>0</v>
      </c>
      <c r="GL31" s="117">
        <v>0</v>
      </c>
      <c r="GM31" s="204">
        <v>0</v>
      </c>
      <c r="GN31" s="121">
        <f t="shared" si="111"/>
        <v>0</v>
      </c>
      <c r="GO31" s="117">
        <v>0</v>
      </c>
      <c r="GP31" s="31">
        <f t="shared" si="277"/>
        <v>0</v>
      </c>
      <c r="GQ31" s="121">
        <f t="shared" si="114"/>
        <v>0</v>
      </c>
      <c r="GR31" s="117">
        <v>0</v>
      </c>
      <c r="GS31" s="204">
        <v>0</v>
      </c>
      <c r="GT31" s="121">
        <f t="shared" si="251"/>
        <v>0</v>
      </c>
      <c r="GU31" s="117">
        <v>0</v>
      </c>
      <c r="GV31" s="31">
        <f t="shared" si="278"/>
        <v>0</v>
      </c>
      <c r="GW31" s="121">
        <f t="shared" si="279"/>
        <v>0</v>
      </c>
      <c r="GX31" s="117">
        <v>0</v>
      </c>
      <c r="GY31" s="204">
        <v>0</v>
      </c>
      <c r="GZ31" s="121">
        <f t="shared" si="257"/>
        <v>0</v>
      </c>
      <c r="HA31" s="117" t="s">
        <v>118</v>
      </c>
      <c r="HB31" s="31">
        <v>0</v>
      </c>
      <c r="HC31" s="121">
        <f t="shared" si="264"/>
        <v>0</v>
      </c>
      <c r="HD31" s="117" t="s">
        <v>118</v>
      </c>
      <c r="HE31" s="31">
        <v>0</v>
      </c>
      <c r="HF31" s="121">
        <f>(HE31/$HB$8)</f>
        <v>0</v>
      </c>
      <c r="HG31" s="117" t="s">
        <v>118</v>
      </c>
      <c r="HH31" s="204">
        <v>0</v>
      </c>
      <c r="HI31" s="121">
        <f t="shared" si="280"/>
        <v>0</v>
      </c>
      <c r="HJ31" s="117" t="s">
        <v>118</v>
      </c>
      <c r="HK31" s="31">
        <f>HE31+HH31</f>
        <v>0</v>
      </c>
      <c r="HL31" s="121">
        <f t="shared" si="224"/>
        <v>0</v>
      </c>
      <c r="HM31" s="117" t="s">
        <v>118</v>
      </c>
      <c r="HN31" s="204">
        <v>0</v>
      </c>
      <c r="HO31" s="121">
        <f t="shared" si="260"/>
        <v>0</v>
      </c>
      <c r="HP31" s="117" t="s">
        <v>118</v>
      </c>
      <c r="HQ31" s="31">
        <f>HK31+HN31</f>
        <v>0</v>
      </c>
      <c r="HR31" s="121">
        <f t="shared" si="281"/>
        <v>0</v>
      </c>
      <c r="HS31" s="117" t="s">
        <v>118</v>
      </c>
      <c r="HT31" s="204">
        <v>0</v>
      </c>
      <c r="HU31" s="121">
        <f t="shared" si="282"/>
        <v>0</v>
      </c>
      <c r="HV31" s="117" t="s">
        <v>118</v>
      </c>
      <c r="HW31" s="31">
        <v>0</v>
      </c>
      <c r="HX31" s="121">
        <f t="shared" si="127"/>
        <v>0</v>
      </c>
      <c r="HY31" s="117" t="s">
        <v>118</v>
      </c>
      <c r="HZ31" s="31">
        <v>0</v>
      </c>
      <c r="IA31" s="121">
        <f>(HZ31/$HB$8)</f>
        <v>0</v>
      </c>
      <c r="IB31" s="117" t="s">
        <v>118</v>
      </c>
      <c r="IC31" s="31">
        <v>0</v>
      </c>
      <c r="ID31" s="121">
        <f t="shared" si="130"/>
        <v>0</v>
      </c>
      <c r="IE31" s="117" t="s">
        <v>118</v>
      </c>
      <c r="IF31" s="31">
        <v>0</v>
      </c>
      <c r="IG31" s="121">
        <f>(IF31/$HB$8)</f>
        <v>0</v>
      </c>
      <c r="IH31" s="117" t="s">
        <v>118</v>
      </c>
      <c r="II31" s="31">
        <v>0</v>
      </c>
      <c r="IJ31" s="121">
        <f t="shared" si="13"/>
        <v>0</v>
      </c>
      <c r="IK31" s="117" t="s">
        <v>118</v>
      </c>
      <c r="IL31" s="30">
        <f t="shared" ref="IL31" si="285">IF31+II31</f>
        <v>0</v>
      </c>
      <c r="IM31" s="121">
        <f>(IL31/$HB$8)</f>
        <v>0</v>
      </c>
      <c r="IN31" s="117" t="s">
        <v>118</v>
      </c>
      <c r="IO31" s="204">
        <v>0</v>
      </c>
      <c r="IP31" s="121">
        <f t="shared" si="283"/>
        <v>0</v>
      </c>
      <c r="IQ31" s="117" t="s">
        <v>118</v>
      </c>
    </row>
    <row r="32" spans="2:251" s="112" customFormat="1" ht="409.5">
      <c r="B32" s="128" t="s">
        <v>224</v>
      </c>
      <c r="C32" s="128" t="s">
        <v>223</v>
      </c>
      <c r="D32" s="48">
        <f>D29+D30</f>
        <v>3906</v>
      </c>
      <c r="E32" s="123">
        <f t="shared" si="179"/>
        <v>1.9726077207441975E-2</v>
      </c>
      <c r="F32" s="129">
        <f>F29+F30</f>
        <v>49377</v>
      </c>
      <c r="G32" s="123">
        <f t="shared" si="180"/>
        <v>0.17688466333271238</v>
      </c>
      <c r="H32" s="129">
        <f>H29+H30</f>
        <v>53283</v>
      </c>
      <c r="I32" s="123">
        <f t="shared" si="181"/>
        <v>0.111666946097745</v>
      </c>
      <c r="J32" s="129">
        <f>J29+J30</f>
        <v>-325</v>
      </c>
      <c r="K32" s="123">
        <f t="shared" si="182"/>
        <v>-1.2724489356454056E-3</v>
      </c>
      <c r="L32" s="129">
        <f>L29+L30</f>
        <v>52958</v>
      </c>
      <c r="M32" s="123">
        <f t="shared" si="183"/>
        <v>7.2290406553340084E-2</v>
      </c>
      <c r="N32" s="129">
        <f>N29+N30</f>
        <v>56462</v>
      </c>
      <c r="O32" s="123">
        <f t="shared" si="184"/>
        <v>0.13980552714919242</v>
      </c>
      <c r="P32" s="129">
        <f>P29+P30</f>
        <v>109420</v>
      </c>
      <c r="Q32" s="123">
        <f>P32/$P$8</f>
        <v>9.6283638117127784E-2</v>
      </c>
      <c r="R32" s="129">
        <f>R29+R30+R31</f>
        <v>20406</v>
      </c>
      <c r="S32" s="123">
        <f t="shared" si="186"/>
        <v>8.1300424311241265E-2</v>
      </c>
      <c r="T32" s="47">
        <f>R32/D32-1</f>
        <v>4.2242703533026118</v>
      </c>
      <c r="U32" s="129">
        <f>U29+U30+U31</f>
        <v>34209</v>
      </c>
      <c r="V32" s="124">
        <f t="shared" si="187"/>
        <v>9.5633601614720343E-2</v>
      </c>
      <c r="W32" s="47">
        <f>U32/F32-1</f>
        <v>-0.30718755695971811</v>
      </c>
      <c r="X32" s="129">
        <f>X29+X30+X31</f>
        <v>54615</v>
      </c>
      <c r="Y32" s="124">
        <f t="shared" si="188"/>
        <v>8.9723412364630425E-2</v>
      </c>
      <c r="Z32" s="47">
        <f>X32/H32-1</f>
        <v>2.4998592421597854E-2</v>
      </c>
      <c r="AA32" s="129">
        <f>AA29+AA30+AA31</f>
        <v>22428</v>
      </c>
      <c r="AB32" s="124">
        <f t="shared" si="189"/>
        <v>6.9973137653148137E-2</v>
      </c>
      <c r="AC32" s="47">
        <f>AA32/J32-1</f>
        <v>-70.009230769230768</v>
      </c>
      <c r="AD32" s="129">
        <f>AD29+AD30+AD31</f>
        <v>77043</v>
      </c>
      <c r="AE32" s="124">
        <f t="shared" si="190"/>
        <v>8.2910849555598368E-2</v>
      </c>
      <c r="AF32" s="47">
        <f>AD32/L32-1</f>
        <v>0.45479436534612327</v>
      </c>
      <c r="AG32" s="129">
        <f>AG29+AG30+AG31</f>
        <v>56628</v>
      </c>
      <c r="AH32" s="124">
        <f t="shared" si="191"/>
        <v>0.11171897040516574</v>
      </c>
      <c r="AI32" s="47">
        <f>AG32/N32-1</f>
        <v>2.9400304629663143E-3</v>
      </c>
      <c r="AJ32" s="129">
        <f>AJ29+AJ30+AJ31</f>
        <v>133670</v>
      </c>
      <c r="AK32" s="124">
        <f t="shared" si="192"/>
        <v>9.3078152363511024E-2</v>
      </c>
      <c r="AL32" s="47">
        <f>AJ32/P32-1</f>
        <v>0.2216231036373606</v>
      </c>
      <c r="AM32" s="129">
        <f>AM29+AM30</f>
        <v>24119</v>
      </c>
      <c r="AN32" s="124">
        <f t="shared" si="193"/>
        <v>7.7729758647471905E-2</v>
      </c>
      <c r="AO32" s="124">
        <f>AM32/R32-1</f>
        <v>0.18195628736646086</v>
      </c>
      <c r="AP32" s="129">
        <f>AP29+AP30</f>
        <v>58860</v>
      </c>
      <c r="AQ32" s="124">
        <f t="shared" si="194"/>
        <v>0.13246165790865411</v>
      </c>
      <c r="AR32" s="124">
        <f>AP32/U32-1</f>
        <v>0.72059984214680339</v>
      </c>
      <c r="AS32" s="129">
        <f>AS29+AS30</f>
        <v>82976</v>
      </c>
      <c r="AT32" s="124">
        <f t="shared" si="195"/>
        <v>0.10995324972702505</v>
      </c>
      <c r="AU32" s="124">
        <f>AS32/X32-1</f>
        <v>0.51928957246177787</v>
      </c>
      <c r="AV32" s="129">
        <f>AV29+AV30</f>
        <v>52285</v>
      </c>
      <c r="AW32" s="124">
        <f t="shared" si="196"/>
        <v>0.1322472290936316</v>
      </c>
      <c r="AX32" s="124">
        <f>AV32/AA32-1</f>
        <v>1.3312377385411094</v>
      </c>
      <c r="AY32" s="129">
        <f>AY29+AY30</f>
        <v>135263</v>
      </c>
      <c r="AZ32" s="124">
        <f t="shared" si="197"/>
        <v>0.11761938633363651</v>
      </c>
      <c r="BA32" s="124">
        <f>AY32/AD32-1</f>
        <v>0.75568189193048041</v>
      </c>
      <c r="BB32" s="129">
        <f>BB29+BB30</f>
        <v>77831</v>
      </c>
      <c r="BC32" s="124">
        <f t="shared" si="198"/>
        <v>0.12934710713585343</v>
      </c>
      <c r="BD32" s="124">
        <f t="shared" si="269"/>
        <v>0.37442607897153346</v>
      </c>
      <c r="BE32" s="129">
        <f>BE29+BE30</f>
        <v>213095</v>
      </c>
      <c r="BF32" s="124">
        <f t="shared" si="199"/>
        <v>0.12164845227112885</v>
      </c>
      <c r="BG32" s="124">
        <f t="shared" si="270"/>
        <v>0.59418717737712279</v>
      </c>
      <c r="BH32" s="129">
        <f>BH29+BH30</f>
        <v>37212</v>
      </c>
      <c r="BI32" s="124">
        <f t="shared" si="200"/>
        <v>9.7062206722781139E-2</v>
      </c>
      <c r="BJ32" s="124">
        <f>(BH32/AM32)-1</f>
        <v>0.54285003524192543</v>
      </c>
      <c r="BK32" s="129">
        <f>BK29+BK30</f>
        <v>64925</v>
      </c>
      <c r="BL32" s="124">
        <f t="shared" si="201"/>
        <v>0.12724254575244098</v>
      </c>
      <c r="BM32" s="124">
        <f>(BK32/AP32)-1</f>
        <v>0.10304111450900444</v>
      </c>
      <c r="BN32" s="129">
        <f>BN29+BN30</f>
        <v>102138</v>
      </c>
      <c r="BO32" s="124">
        <f t="shared" si="202"/>
        <v>0.11429575360692189</v>
      </c>
      <c r="BP32" s="124">
        <f>BN32/AS32-1</f>
        <v>0.23093424604704982</v>
      </c>
      <c r="BQ32" s="129">
        <f>BQ29+BQ30</f>
        <v>42624</v>
      </c>
      <c r="BR32" s="124">
        <f t="shared" si="203"/>
        <v>9.4923769692272744E-2</v>
      </c>
      <c r="BS32" s="124">
        <f>(BQ32/AV32)-1</f>
        <v>-0.18477574830257248</v>
      </c>
      <c r="BT32" s="129">
        <f>BT29+BT30</f>
        <v>144763</v>
      </c>
      <c r="BU32" s="124">
        <f t="shared" si="204"/>
        <v>0.10781774144536534</v>
      </c>
      <c r="BV32" s="124">
        <f>BT32/AY32-1</f>
        <v>7.0233545019702248E-2</v>
      </c>
      <c r="BW32" s="129">
        <f>BW29+BW30</f>
        <v>83140</v>
      </c>
      <c r="BX32" s="124">
        <f t="shared" si="205"/>
        <v>0.13546055611495084</v>
      </c>
      <c r="BY32" s="124">
        <f>(BW32/BB32)-1</f>
        <v>6.8211895003276402E-2</v>
      </c>
      <c r="BZ32" s="129">
        <f>BZ29+BZ30</f>
        <v>227901</v>
      </c>
      <c r="CA32" s="124">
        <f t="shared" si="206"/>
        <v>0.1164886716669512</v>
      </c>
      <c r="CB32" s="124">
        <f>(BZ32/BE32)-1</f>
        <v>6.9480748023182048E-2</v>
      </c>
      <c r="CC32" s="129">
        <f>CC29+CC30</f>
        <v>16426.279695342848</v>
      </c>
      <c r="CD32" s="124">
        <f t="shared" si="207"/>
        <v>4.5295257109058198E-2</v>
      </c>
      <c r="CE32" s="124">
        <f>(CC32/BH32)-1</f>
        <v>-0.5585757364467685</v>
      </c>
      <c r="CF32" s="129">
        <f>CF29+CF30</f>
        <v>72474.940966587921</v>
      </c>
      <c r="CG32" s="124">
        <f t="shared" si="208"/>
        <v>0.13064856717583972</v>
      </c>
      <c r="CH32" s="124">
        <f>(CF32/BK32)-1</f>
        <v>0.11628711538833914</v>
      </c>
      <c r="CI32" s="129">
        <f>CI29+CI30</f>
        <v>88905.22066193074</v>
      </c>
      <c r="CJ32" s="124">
        <f t="shared" si="209"/>
        <v>9.6912098216584988E-2</v>
      </c>
      <c r="CK32" s="124">
        <f>(CI32/BN32)-1</f>
        <v>-0.12955784661995795</v>
      </c>
      <c r="CL32" s="129">
        <f>CL29+CL30</f>
        <v>46462.640550408512</v>
      </c>
      <c r="CM32" s="124">
        <f t="shared" si="210"/>
        <v>9.5458756498281408E-2</v>
      </c>
      <c r="CN32" s="124">
        <f>(CL32/BQ32)-1</f>
        <v>9.0058196096295839E-2</v>
      </c>
      <c r="CO32" s="129">
        <f>CO29+CO30</f>
        <v>135368.86121233925</v>
      </c>
      <c r="CP32" s="124">
        <f t="shared" si="211"/>
        <v>9.6408945740286384E-2</v>
      </c>
      <c r="CQ32" s="124">
        <f>(CO32/BT32)-1</f>
        <v>-6.4893230919922495E-2</v>
      </c>
      <c r="CR32" s="129">
        <f>CR29+CR30</f>
        <v>136504.23646145535</v>
      </c>
      <c r="CS32" s="124">
        <f t="shared" si="212"/>
        <v>0.19175767703875682</v>
      </c>
      <c r="CT32" s="124">
        <f>(CR32/BW32)-1</f>
        <v>0.64185995262756013</v>
      </c>
      <c r="CU32" s="129">
        <f>CU29+CU30</f>
        <v>271866</v>
      </c>
      <c r="CV32" s="124">
        <f t="shared" si="213"/>
        <v>0.12848303944105016</v>
      </c>
      <c r="CW32" s="124">
        <f>(CU32/BZ32)-1</f>
        <v>0.19291271209867444</v>
      </c>
      <c r="CX32" s="129">
        <f>CX29+CX30</f>
        <v>55562</v>
      </c>
      <c r="CY32" s="124">
        <f t="shared" si="214"/>
        <v>0.12620671170209383</v>
      </c>
      <c r="CZ32" s="124">
        <f>CX32/CC32-1</f>
        <v>2.3825066314774155</v>
      </c>
      <c r="DA32" s="129">
        <f>DA29+DA30</f>
        <v>136621</v>
      </c>
      <c r="DB32" s="124">
        <f t="shared" si="215"/>
        <v>0.21686251664711606</v>
      </c>
      <c r="DC32" s="124">
        <f>DA32/CF32-1</f>
        <v>0.88507914843262059</v>
      </c>
      <c r="DD32" s="129">
        <f>DD29+DD30</f>
        <v>192183</v>
      </c>
      <c r="DE32" s="124">
        <f t="shared" si="216"/>
        <v>0.17957084191789655</v>
      </c>
      <c r="DF32" s="124">
        <f>DD32/CI32-1</f>
        <v>1.1616615826284411</v>
      </c>
      <c r="DG32" s="129">
        <f>DG29+DG30</f>
        <v>86738</v>
      </c>
      <c r="DH32" s="124">
        <f t="shared" si="217"/>
        <v>0.15250905510426557</v>
      </c>
      <c r="DI32" s="124">
        <f>DG32/CL32-1</f>
        <v>0.8668332013092479</v>
      </c>
      <c r="DJ32" s="129">
        <f>DJ29+DJ30</f>
        <v>278921</v>
      </c>
      <c r="DK32" s="124">
        <f t="shared" si="218"/>
        <v>0.17018014307722815</v>
      </c>
      <c r="DL32" s="124">
        <f>DJ32/CO32-1</f>
        <v>1.0604516984336985</v>
      </c>
      <c r="DM32" s="129">
        <f>DM29+DM30</f>
        <v>159903</v>
      </c>
      <c r="DN32" s="124">
        <f t="shared" si="271"/>
        <v>0.19412559532553364</v>
      </c>
      <c r="DO32" s="124">
        <f>DM32/CR32-1</f>
        <v>0.17141419303240268</v>
      </c>
      <c r="DP32" s="129">
        <f>DP29+DP30</f>
        <v>438825</v>
      </c>
      <c r="DQ32" s="124">
        <f t="shared" si="220"/>
        <v>0.17818980355977607</v>
      </c>
      <c r="DR32" s="124">
        <f>DP32/CU32-1</f>
        <v>0.61412239853457229</v>
      </c>
      <c r="DS32" s="46">
        <f>DS29+DS30</f>
        <v>64829</v>
      </c>
      <c r="DT32" s="124">
        <f>DS32/$DS$8</f>
        <v>0.12522334061544466</v>
      </c>
      <c r="DU32" s="124">
        <f>(DS32/CX32)-1</f>
        <v>0.16678665274828131</v>
      </c>
      <c r="DV32" s="129">
        <f>DV29+DV30</f>
        <v>152872</v>
      </c>
      <c r="DW32" s="124">
        <f t="shared" si="222"/>
        <v>0.20392368202354957</v>
      </c>
      <c r="DX32" s="124">
        <f>(DV32/DA32)-1</f>
        <v>0.11894950263868664</v>
      </c>
      <c r="DY32" s="129">
        <f>DY29+DY30</f>
        <v>217701</v>
      </c>
      <c r="DZ32" s="124">
        <f t="shared" si="223"/>
        <v>0.1717751862138619</v>
      </c>
      <c r="EA32" s="124">
        <f>(DY32/DD32)-1</f>
        <v>0.13277969435381909</v>
      </c>
      <c r="EB32" s="129">
        <f>EB29+EB30</f>
        <v>78296.558239999955</v>
      </c>
      <c r="EC32" s="124">
        <f t="shared" si="272"/>
        <v>0.11915905959128009</v>
      </c>
      <c r="ED32" s="124">
        <f>(EB32/DG32)-1</f>
        <v>-9.7321148285642312E-2</v>
      </c>
      <c r="EE32" s="129">
        <f>EE29+EE30</f>
        <v>295997.55824000004</v>
      </c>
      <c r="EF32" s="124">
        <f t="shared" si="273"/>
        <v>0.15381002966063825</v>
      </c>
      <c r="EG32" s="124">
        <f>(EE32/DJ32)-1</f>
        <v>6.1223637660843266E-2</v>
      </c>
      <c r="EH32" s="129">
        <f>EH29+EH30</f>
        <v>183017</v>
      </c>
      <c r="EI32" s="124">
        <f t="shared" si="174"/>
        <v>0.18825423275525108</v>
      </c>
      <c r="EJ32" s="124">
        <f t="shared" si="139"/>
        <v>0.14455013351844559</v>
      </c>
      <c r="EK32" s="129">
        <f>EK29+EK30</f>
        <v>479015</v>
      </c>
      <c r="EL32" s="124">
        <f t="shared" si="140"/>
        <v>0.16537049944814933</v>
      </c>
      <c r="EM32" s="124">
        <f t="shared" si="157"/>
        <v>9.1585483962855374E-2</v>
      </c>
      <c r="EN32" s="129">
        <f>EN29+EN30</f>
        <v>45221</v>
      </c>
      <c r="EO32" s="124">
        <f t="shared" si="141"/>
        <v>7.3031448694200085E-2</v>
      </c>
      <c r="EP32" s="124">
        <f t="shared" si="142"/>
        <v>-0.30245723364543642</v>
      </c>
      <c r="EQ32" s="129">
        <f>EQ29+EQ30</f>
        <v>147957</v>
      </c>
      <c r="ER32" s="124">
        <f t="shared" si="158"/>
        <v>0.17301492453538422</v>
      </c>
      <c r="ES32" s="124">
        <f>(EQ32/DV32)-1</f>
        <v>-3.2151080642629171E-2</v>
      </c>
      <c r="ET32" s="129">
        <f>ET29+ET30</f>
        <v>193177</v>
      </c>
      <c r="EU32" s="124">
        <f t="shared" si="159"/>
        <v>0.13102359790771367</v>
      </c>
      <c r="EV32" s="124">
        <f>(ET32/DY32)-1</f>
        <v>-0.11264991892549869</v>
      </c>
      <c r="EW32" s="129">
        <f>EW29+EW30</f>
        <v>95450</v>
      </c>
      <c r="EX32" s="124">
        <f t="shared" si="160"/>
        <v>0.1188282747802704</v>
      </c>
      <c r="EY32" s="124">
        <f>(EW32/EB32)-1</f>
        <v>0.21908296029335217</v>
      </c>
      <c r="EZ32" s="129">
        <f>EZ29+EZ30</f>
        <v>288627</v>
      </c>
      <c r="FA32" s="124">
        <f t="shared" si="161"/>
        <v>0.12672256983029281</v>
      </c>
      <c r="FB32" s="124">
        <f>(EZ32/EE32)-1</f>
        <v>-2.4900740005510014E-2</v>
      </c>
      <c r="FC32" s="129">
        <f>FC29+FC30</f>
        <v>226030</v>
      </c>
      <c r="FD32" s="124">
        <f t="shared" si="144"/>
        <v>0.19085020078829248</v>
      </c>
      <c r="FE32" s="124">
        <f>(FC32/EH32)-1</f>
        <v>0.23502188321303485</v>
      </c>
      <c r="FF32" s="129">
        <f>FF29+FF30+FF31</f>
        <v>514658</v>
      </c>
      <c r="FG32" s="124">
        <f t="shared" si="145"/>
        <v>0.14866087418687679</v>
      </c>
      <c r="FH32" s="124">
        <f>(FF32/EK32)-1</f>
        <v>7.4408943352504586E-2</v>
      </c>
      <c r="FI32" s="129">
        <f>FI29+FI30+FI31</f>
        <v>28447</v>
      </c>
      <c r="FJ32" s="124">
        <f t="shared" si="175"/>
        <v>3.9143782224784686E-2</v>
      </c>
      <c r="FK32" s="124">
        <f>(FI32/EN32)-1</f>
        <v>-0.37093385816324276</v>
      </c>
      <c r="FL32" s="129">
        <f>FL29+FL30+FL31</f>
        <v>137978</v>
      </c>
      <c r="FM32" s="124">
        <f t="shared" si="147"/>
        <v>0.14566887984940927</v>
      </c>
      <c r="FN32" s="124">
        <f>(FL32/EQ32)-1</f>
        <v>-6.7445271261244777E-2</v>
      </c>
      <c r="FO32" s="129">
        <f t="shared" si="162"/>
        <v>166425</v>
      </c>
      <c r="FP32" s="124">
        <f t="shared" si="176"/>
        <v>9.9421482567413053E-2</v>
      </c>
      <c r="FQ32" s="124">
        <f>(FO32/ET32)-1</f>
        <v>-0.13848439514020816</v>
      </c>
      <c r="FR32" s="129">
        <f>FR29+FR30+FR31</f>
        <v>100756</v>
      </c>
      <c r="FS32" s="47">
        <f>(FR32/$FR$8)</f>
        <v>0.1110971443945318</v>
      </c>
      <c r="FT32" s="124">
        <f>(FR32/EW32)-1</f>
        <v>5.5589313776846616E-2</v>
      </c>
      <c r="FU32" s="129">
        <f>FO32+FR32</f>
        <v>267181</v>
      </c>
      <c r="FV32" s="47">
        <f t="shared" si="268"/>
        <v>0.10352434002414707</v>
      </c>
      <c r="FW32" s="124">
        <f>(FU32/EZ32)-1</f>
        <v>-7.4303512838369223E-2</v>
      </c>
      <c r="FX32" s="129">
        <f>SUM(FX29:FX31)</f>
        <v>321130</v>
      </c>
      <c r="FY32" s="47">
        <f t="shared" si="177"/>
        <v>0.24091604061355457</v>
      </c>
      <c r="FZ32" s="124">
        <f>(FX32/FC32)-1</f>
        <v>0.42074060965358573</v>
      </c>
      <c r="GA32" s="129">
        <f>SUM(GA29:GA31)</f>
        <v>588313</v>
      </c>
      <c r="GB32" s="47">
        <f t="shared" si="274"/>
        <v>0.15031724849117573</v>
      </c>
      <c r="GC32" s="124">
        <f>(GA32/FF32)-1</f>
        <v>0.14311445659059019</v>
      </c>
      <c r="GD32" s="129">
        <f>GD29+GD30+GD31</f>
        <v>68490.450000000026</v>
      </c>
      <c r="GE32" s="124">
        <f t="shared" si="275"/>
        <v>8.408729846927504E-2</v>
      </c>
      <c r="GF32" s="124">
        <f>(GD32/FI32)-1</f>
        <v>1.4076510704116436</v>
      </c>
      <c r="GG32" s="129">
        <f>GG29+GG30+GG31</f>
        <v>168117</v>
      </c>
      <c r="GH32" s="124">
        <f t="shared" si="150"/>
        <v>0.15129346885073588</v>
      </c>
      <c r="GI32" s="124">
        <f t="shared" si="108"/>
        <v>0.21843337343634484</v>
      </c>
      <c r="GJ32" s="129">
        <f t="shared" si="276"/>
        <v>236607.45</v>
      </c>
      <c r="GK32" s="47">
        <f t="shared" si="110"/>
        <v>0.1228673884076244</v>
      </c>
      <c r="GL32" s="124">
        <f>(GJ32/FO32)-1</f>
        <v>0.42170617395223076</v>
      </c>
      <c r="GM32" s="129">
        <f>GM29+GM30+GM31</f>
        <v>119527</v>
      </c>
      <c r="GN32" s="47">
        <f t="shared" si="111"/>
        <v>0.11415149208617016</v>
      </c>
      <c r="GO32" s="124">
        <f>(GM32/FR32)-1</f>
        <v>0.18630156020485122</v>
      </c>
      <c r="GP32" s="129">
        <f t="shared" si="277"/>
        <v>356134.45</v>
      </c>
      <c r="GQ32" s="47">
        <f t="shared" si="114"/>
        <v>0.11979744719212999</v>
      </c>
      <c r="GR32" s="124">
        <f>(GP32/FU32)-1</f>
        <v>0.33293329241225988</v>
      </c>
      <c r="GS32" s="129">
        <f>GS29+GS30+GS31</f>
        <v>363700.05400000006</v>
      </c>
      <c r="GT32" s="47">
        <f t="shared" si="251"/>
        <v>0.21780963548481955</v>
      </c>
      <c r="GU32" s="124">
        <f>(GS32/FX32)-1</f>
        <v>0.13256330458069954</v>
      </c>
      <c r="GV32" s="129">
        <f t="shared" si="278"/>
        <v>719834.50400000007</v>
      </c>
      <c r="GW32" s="47">
        <f t="shared" si="279"/>
        <v>0.15504946439633552</v>
      </c>
      <c r="GX32" s="124">
        <f>(GV32/GA32)-1</f>
        <v>0.22355702491700868</v>
      </c>
      <c r="GY32" s="129">
        <f>GY29+GY30+GY31</f>
        <v>102588.27951000011</v>
      </c>
      <c r="GZ32" s="47">
        <f t="shared" si="257"/>
        <v>0.10148262629649975</v>
      </c>
      <c r="HA32" s="124">
        <f t="shared" si="154"/>
        <v>0.49784794099031426</v>
      </c>
      <c r="HB32" s="129">
        <f>HB29+HB30+HB31</f>
        <v>228088.64064000011</v>
      </c>
      <c r="HC32" s="47">
        <f t="shared" si="264"/>
        <v>0.16842730876530218</v>
      </c>
      <c r="HD32" s="124">
        <f>(HB32/GG32)-1</f>
        <v>0.35672561751637311</v>
      </c>
      <c r="HE32" s="129">
        <f>GY32+HB32</f>
        <v>330676.92015000025</v>
      </c>
      <c r="HF32" s="47">
        <f t="shared" si="165"/>
        <v>0.13981395461373869</v>
      </c>
      <c r="HG32" s="124">
        <f>(HE32/GJ32)-1</f>
        <v>0.39757611245968905</v>
      </c>
      <c r="HH32" s="129">
        <f>HH29+HH30+HH31</f>
        <v>129733</v>
      </c>
      <c r="HI32" s="47">
        <f t="shared" si="280"/>
        <v>0.10392233040817389</v>
      </c>
      <c r="HJ32" s="124">
        <f t="shared" si="166"/>
        <v>8.538656537853373E-2</v>
      </c>
      <c r="HK32" s="129">
        <f>HK29+HK30+HK31</f>
        <v>460411.6056500001</v>
      </c>
      <c r="HL32" s="47">
        <f t="shared" si="224"/>
        <v>0.12741480267254393</v>
      </c>
      <c r="HM32" s="124">
        <f t="shared" si="155"/>
        <v>0.29280277617062911</v>
      </c>
      <c r="HN32" s="129">
        <f>HN29+HN30+HN31</f>
        <v>378200</v>
      </c>
      <c r="HO32" s="47">
        <f t="shared" si="260"/>
        <v>0.20583814003306908</v>
      </c>
      <c r="HP32" s="124">
        <f>(HN32/GS32)-1</f>
        <v>3.9867868702598397E-2</v>
      </c>
      <c r="HQ32" s="129">
        <f>HQ29+HQ30+HQ31</f>
        <v>838609.33432000026</v>
      </c>
      <c r="HR32" s="47">
        <f t="shared" si="281"/>
        <v>0.15384922106122131</v>
      </c>
      <c r="HS32" s="124">
        <f>(HQ32/GV32)-1</f>
        <v>0.16500296896020994</v>
      </c>
      <c r="HT32" s="129">
        <f>HT29+HT30+HT31</f>
        <v>81463</v>
      </c>
      <c r="HU32" s="47">
        <f t="shared" si="282"/>
        <v>7.5698695718432782E-2</v>
      </c>
      <c r="HV32" s="124">
        <f>HT32/GY32-1</f>
        <v>-0.20592293399306749</v>
      </c>
      <c r="HW32" s="129">
        <f>HW29+HW30+HW31</f>
        <v>245351</v>
      </c>
      <c r="HX32" s="47">
        <f t="shared" si="127"/>
        <v>0.16751064560463005</v>
      </c>
      <c r="HY32" s="124">
        <f>(HW32/HB32)-1</f>
        <v>7.568267894255043E-2</v>
      </c>
      <c r="HZ32" s="129">
        <f>HT32+HW32</f>
        <v>326814</v>
      </c>
      <c r="IA32" s="47">
        <f t="shared" ref="IA32:IA36" si="286">(HZ32/HZ$8)</f>
        <v>0.12862454380190466</v>
      </c>
      <c r="IB32" s="124">
        <f>(HZ32/HE32)-1</f>
        <v>-1.168185595852278E-2</v>
      </c>
      <c r="IC32" s="129">
        <f>IC29+IC30+IC31</f>
        <v>106656</v>
      </c>
      <c r="ID32" s="47">
        <f t="shared" si="130"/>
        <v>8.4619546848743829E-2</v>
      </c>
      <c r="IE32" s="124">
        <f>(IC32/HH32)-1</f>
        <v>-0.17788072425674273</v>
      </c>
      <c r="IF32" s="129">
        <f>HZ32+IC32</f>
        <v>433470</v>
      </c>
      <c r="IG32" s="47">
        <f t="shared" ref="IG32:IG36" si="287">(IF32/IF$8)</f>
        <v>0.1140333916035625</v>
      </c>
      <c r="IH32" s="124">
        <f>(IF32/HK32)-1</f>
        <v>-5.8516347805708468E-2</v>
      </c>
      <c r="II32" s="129">
        <f>II29+II30+II31</f>
        <v>445644</v>
      </c>
      <c r="IJ32" s="47">
        <f t="shared" si="13"/>
        <v>0.23204533809874908</v>
      </c>
      <c r="IK32" s="124">
        <f>(II32/HN32)-1</f>
        <v>0.17832892649391852</v>
      </c>
      <c r="IL32" s="129">
        <f>IL29+IL30+IL31</f>
        <v>879115</v>
      </c>
      <c r="IM32" s="47">
        <f>(IL32/IL$8)</f>
        <v>0.15364423899861529</v>
      </c>
      <c r="IN32" s="124">
        <f>(IL32/HQ32)-1</f>
        <v>4.8300995496126209E-2</v>
      </c>
      <c r="IO32" s="129">
        <f>IO29+IO30+IO31</f>
        <v>79102</v>
      </c>
      <c r="IP32" s="47">
        <f t="shared" si="283"/>
        <v>6.4066595177389524E-2</v>
      </c>
      <c r="IQ32" s="124">
        <f>IO32/HT32-1</f>
        <v>-2.8982482844972512E-2</v>
      </c>
    </row>
    <row r="33" spans="2:251" s="103" customFormat="1" ht="16.5" customHeight="1">
      <c r="B33" s="130" t="s">
        <v>142</v>
      </c>
      <c r="C33" s="131" t="s">
        <v>143</v>
      </c>
      <c r="D33" s="132">
        <v>-1401</v>
      </c>
      <c r="E33" s="116">
        <f t="shared" si="179"/>
        <v>-7.0753287679534574E-3</v>
      </c>
      <c r="F33" s="132">
        <v>-16676</v>
      </c>
      <c r="G33" s="116">
        <f t="shared" si="180"/>
        <v>-5.9738919856133665E-2</v>
      </c>
      <c r="H33" s="115">
        <f>D33+F33</f>
        <v>-18077</v>
      </c>
      <c r="I33" s="116">
        <f t="shared" si="181"/>
        <v>-3.7884567021544135E-2</v>
      </c>
      <c r="J33" s="132">
        <v>-302</v>
      </c>
      <c r="K33" s="116">
        <f t="shared" si="182"/>
        <v>-1.1823987032766538E-3</v>
      </c>
      <c r="L33" s="115">
        <f>H33+J33</f>
        <v>-18379</v>
      </c>
      <c r="M33" s="116">
        <f t="shared" si="183"/>
        <v>-2.5088284717017961E-2</v>
      </c>
      <c r="N33" s="132">
        <v>-7672</v>
      </c>
      <c r="O33" s="116">
        <f t="shared" si="184"/>
        <v>-1.899663498084737E-2</v>
      </c>
      <c r="P33" s="115">
        <f>L33+N33</f>
        <v>-26051</v>
      </c>
      <c r="Q33" s="116">
        <f>P33/$P$8</f>
        <v>-2.2923460579320928E-2</v>
      </c>
      <c r="R33" s="132">
        <v>-6937</v>
      </c>
      <c r="S33" s="116">
        <f t="shared" si="186"/>
        <v>-2.7638000756987191E-2</v>
      </c>
      <c r="T33" s="24">
        <f>R33/D33-1</f>
        <v>3.9514632405424699</v>
      </c>
      <c r="U33" s="132">
        <v>-11336</v>
      </c>
      <c r="V33" s="117">
        <f t="shared" si="187"/>
        <v>-3.1690564117760528E-2</v>
      </c>
      <c r="W33" s="24">
        <f>U33/F33-1</f>
        <v>-0.32022067642120411</v>
      </c>
      <c r="X33" s="115">
        <f>R33+U33</f>
        <v>-18273</v>
      </c>
      <c r="Y33" s="117">
        <f t="shared" si="188"/>
        <v>-3.001951687519714E-2</v>
      </c>
      <c r="Z33" s="24">
        <f>X33/H33-1</f>
        <v>1.0842507053161476E-2</v>
      </c>
      <c r="AA33" s="132">
        <v>-32</v>
      </c>
      <c r="AB33" s="117">
        <f t="shared" si="189"/>
        <v>-9.9836829182305172E-5</v>
      </c>
      <c r="AC33" s="24">
        <f>AA33/J33-1</f>
        <v>-0.89403973509933776</v>
      </c>
      <c r="AD33" s="115">
        <f>X33+AA33</f>
        <v>-18305</v>
      </c>
      <c r="AE33" s="117">
        <f t="shared" si="190"/>
        <v>-1.9699169309544386E-2</v>
      </c>
      <c r="AF33" s="24">
        <f>AD33/L33-1</f>
        <v>-4.0263344033951709E-3</v>
      </c>
      <c r="AG33" s="132">
        <v>-12214</v>
      </c>
      <c r="AH33" s="117">
        <f t="shared" si="191"/>
        <v>-2.4096480619635062E-2</v>
      </c>
      <c r="AI33" s="24">
        <f>AG33/N33-1</f>
        <v>0.59202294056308657</v>
      </c>
      <c r="AJ33" s="115">
        <f>AD33+AG33</f>
        <v>-30519</v>
      </c>
      <c r="AK33" s="117">
        <f t="shared" si="192"/>
        <v>-2.1251231629999198E-2</v>
      </c>
      <c r="AL33" s="24">
        <f>AJ33/P33-1</f>
        <v>0.17150973091244093</v>
      </c>
      <c r="AM33" s="118">
        <v>-7342</v>
      </c>
      <c r="AN33" s="117">
        <f t="shared" si="193"/>
        <v>-2.3661507027229103E-2</v>
      </c>
      <c r="AO33" s="117">
        <f>AM33/R33-1</f>
        <v>5.8382586132333936E-2</v>
      </c>
      <c r="AP33" s="118">
        <v>-18414</v>
      </c>
      <c r="AQ33" s="117">
        <f t="shared" si="194"/>
        <v>-4.1439839767753263E-2</v>
      </c>
      <c r="AR33" s="117">
        <f>AP33/U33-1</f>
        <v>0.62438249823570935</v>
      </c>
      <c r="AS33" s="118">
        <f>AM33+AP33</f>
        <v>-25756</v>
      </c>
      <c r="AT33" s="117">
        <f t="shared" si="195"/>
        <v>-3.4129819465499145E-2</v>
      </c>
      <c r="AU33" s="117">
        <f>AS33/X33-1</f>
        <v>0.40951130082635578</v>
      </c>
      <c r="AV33" s="118">
        <v>-16454</v>
      </c>
      <c r="AW33" s="117">
        <f t="shared" si="196"/>
        <v>-4.1617976618659541E-2</v>
      </c>
      <c r="AX33" s="117">
        <f>AV33/AA33-1</f>
        <v>513.1875</v>
      </c>
      <c r="AY33" s="118">
        <f>AV33+AS33</f>
        <v>-42210</v>
      </c>
      <c r="AZ33" s="117">
        <f t="shared" si="197"/>
        <v>-3.6704156326140908E-2</v>
      </c>
      <c r="BA33" s="117">
        <f>AY33/AD33-1</f>
        <v>1.3059273422562141</v>
      </c>
      <c r="BB33" s="118">
        <v>-14845</v>
      </c>
      <c r="BC33" s="117">
        <f t="shared" si="198"/>
        <v>-2.4670861294750733E-2</v>
      </c>
      <c r="BD33" s="117">
        <f t="shared" si="269"/>
        <v>0.21540854756836425</v>
      </c>
      <c r="BE33" s="118">
        <f>BB33+AY33</f>
        <v>-57055</v>
      </c>
      <c r="BF33" s="117">
        <f t="shared" si="199"/>
        <v>-3.2570695907127134E-2</v>
      </c>
      <c r="BG33" s="117">
        <f t="shared" si="270"/>
        <v>0.86949113666896038</v>
      </c>
      <c r="BH33" s="118">
        <v>-12117</v>
      </c>
      <c r="BI33" s="117">
        <f t="shared" si="200"/>
        <v>-3.16054702477679E-2</v>
      </c>
      <c r="BJ33" s="117">
        <f>(BH33/AM33)-1</f>
        <v>0.65036774720784529</v>
      </c>
      <c r="BK33" s="118">
        <v>-21387</v>
      </c>
      <c r="BL33" s="117">
        <f t="shared" si="201"/>
        <v>-4.1915076257334698E-2</v>
      </c>
      <c r="BM33" s="117">
        <f>(BK33/AP33)-1</f>
        <v>0.16145324209840339</v>
      </c>
      <c r="BN33" s="118">
        <f>BK33+BH33</f>
        <v>-33504</v>
      </c>
      <c r="BO33" s="117">
        <f t="shared" si="202"/>
        <v>-3.7492068856315092E-2</v>
      </c>
      <c r="BP33" s="117">
        <f>BN33/AS33-1</f>
        <v>0.3008231091784439</v>
      </c>
      <c r="BQ33" s="118">
        <v>-14213</v>
      </c>
      <c r="BR33" s="117">
        <f t="shared" si="203"/>
        <v>-3.1652391578366003E-2</v>
      </c>
      <c r="BS33" s="117">
        <f>(BQ33/AV33)-1</f>
        <v>-0.13619788501276286</v>
      </c>
      <c r="BT33" s="118">
        <f>BN33+BQ33</f>
        <v>-47717</v>
      </c>
      <c r="BU33" s="117">
        <f t="shared" si="204"/>
        <v>-3.5539047743888268E-2</v>
      </c>
      <c r="BV33" s="117">
        <f>BT33/AY33-1</f>
        <v>0.13046671404880361</v>
      </c>
      <c r="BW33" s="118">
        <v>-15033</v>
      </c>
      <c r="BX33" s="117">
        <f t="shared" si="205"/>
        <v>-2.4493367092567428E-2</v>
      </c>
      <c r="BY33" s="117">
        <f>(BW33/BB33)-1</f>
        <v>1.2664196699225361E-2</v>
      </c>
      <c r="BZ33" s="118">
        <f>BT33+BW33</f>
        <v>-62750</v>
      </c>
      <c r="CA33" s="117">
        <f t="shared" si="206"/>
        <v>-3.2073857276190922E-2</v>
      </c>
      <c r="CB33" s="117">
        <f>(BZ33/BE33)-1</f>
        <v>9.9815967049338372E-2</v>
      </c>
      <c r="CC33" s="118">
        <v>-5568</v>
      </c>
      <c r="CD33" s="117">
        <f t="shared" si="207"/>
        <v>-1.5353689104340561E-2</v>
      </c>
      <c r="CE33" s="117">
        <f>(CC33/BH33)-1</f>
        <v>-0.54048031691012621</v>
      </c>
      <c r="CF33" s="118">
        <v>-24651</v>
      </c>
      <c r="CG33" s="117">
        <f t="shared" si="208"/>
        <v>-4.4437674408543223E-2</v>
      </c>
      <c r="CH33" s="117">
        <f>(CF33/BK33)-1</f>
        <v>0.15261607518586051</v>
      </c>
      <c r="CI33" s="118">
        <f>CF33+CC33</f>
        <v>-30219</v>
      </c>
      <c r="CJ33" s="117">
        <f t="shared" si="209"/>
        <v>-3.294054808258301E-2</v>
      </c>
      <c r="CK33" s="117">
        <f>(CI33/BN33)-1</f>
        <v>-9.8047994269340966E-2</v>
      </c>
      <c r="CL33" s="118">
        <v>-15866</v>
      </c>
      <c r="CM33" s="117">
        <f t="shared" si="210"/>
        <v>-3.2597127771043496E-2</v>
      </c>
      <c r="CN33" s="117">
        <f>(CL33/BQ33)-1</f>
        <v>0.11630197706325185</v>
      </c>
      <c r="CO33" s="119">
        <f>CI33+CL33</f>
        <v>-46085</v>
      </c>
      <c r="CP33" s="117">
        <f t="shared" si="211"/>
        <v>-3.2821479213537959E-2</v>
      </c>
      <c r="CQ33" s="117">
        <f>(CO33/BT33)-1</f>
        <v>-3.4201647211685615E-2</v>
      </c>
      <c r="CR33" s="118">
        <v>-30187</v>
      </c>
      <c r="CS33" s="117">
        <f t="shared" si="212"/>
        <v>-4.2405929272411068E-2</v>
      </c>
      <c r="CT33" s="117">
        <f>(CR33/BW33)-1</f>
        <v>1.0080489589569614</v>
      </c>
      <c r="CU33" s="120">
        <v>-76270</v>
      </c>
      <c r="CV33" s="117">
        <f t="shared" si="213"/>
        <v>-3.6044968543947738E-2</v>
      </c>
      <c r="CW33" s="117">
        <f>(CU33/BZ33)-1</f>
        <v>0.21545816733067724</v>
      </c>
      <c r="CX33" s="118">
        <v>-18660</v>
      </c>
      <c r="CY33" s="117">
        <f t="shared" si="214"/>
        <v>-4.2385393620839255E-2</v>
      </c>
      <c r="CZ33" s="117">
        <f>CX33/CC33-1</f>
        <v>2.3512931034482758</v>
      </c>
      <c r="DA33" s="118">
        <v>-45663</v>
      </c>
      <c r="DB33" s="117">
        <f t="shared" si="215"/>
        <v>-7.24822179434879E-2</v>
      </c>
      <c r="DC33" s="117">
        <f>DA33/CF33-1</f>
        <v>0.85237921382499704</v>
      </c>
      <c r="DD33" s="30">
        <f>CX33+DA33</f>
        <v>-64323</v>
      </c>
      <c r="DE33" s="117">
        <f t="shared" si="216"/>
        <v>-6.0101753353235504E-2</v>
      </c>
      <c r="DF33" s="117">
        <f>DD33/CI33-1</f>
        <v>1.1285615010423906</v>
      </c>
      <c r="DG33" s="118">
        <v>-29740</v>
      </c>
      <c r="DH33" s="117">
        <f t="shared" si="217"/>
        <v>-5.2291029292822734E-2</v>
      </c>
      <c r="DI33" s="117">
        <f>DG33/CL33-1</f>
        <v>0.87444850623975801</v>
      </c>
      <c r="DJ33" s="30">
        <f>DD33+DG33</f>
        <v>-94063</v>
      </c>
      <c r="DK33" s="117">
        <f t="shared" si="218"/>
        <v>-5.7391357403255086E-2</v>
      </c>
      <c r="DL33" s="117">
        <f>DJ33/CO33-1</f>
        <v>1.0410762721058915</v>
      </c>
      <c r="DM33" s="118">
        <v>-29680</v>
      </c>
      <c r="DN33" s="117">
        <f t="shared" si="271"/>
        <v>-3.6032142419228148E-2</v>
      </c>
      <c r="DO33" s="117">
        <f>DM33/CR33-1</f>
        <v>-1.6795309239076461E-2</v>
      </c>
      <c r="DP33" s="118">
        <v>-123743</v>
      </c>
      <c r="DQ33" s="117">
        <f t="shared" si="220"/>
        <v>-5.0247230358109428E-2</v>
      </c>
      <c r="DR33" s="117">
        <f>DP33/CU33-1</f>
        <v>0.62243346007604572</v>
      </c>
      <c r="DS33" s="118">
        <v>-17242</v>
      </c>
      <c r="DT33" s="117">
        <f>DS33/$DS$8</f>
        <v>-3.3304552575105222E-2</v>
      </c>
      <c r="DU33" s="117">
        <f>(DS33/CX33)-1</f>
        <v>-7.5991425509110422E-2</v>
      </c>
      <c r="DV33" s="118">
        <v>-39328</v>
      </c>
      <c r="DW33" s="117">
        <f t="shared" si="222"/>
        <v>-5.2461605569510163E-2</v>
      </c>
      <c r="DX33" s="117">
        <f>(DV33/DA33)-1</f>
        <v>-0.13873376694479123</v>
      </c>
      <c r="DY33" s="118">
        <f>(DS33+DV33)</f>
        <v>-56570</v>
      </c>
      <c r="DZ33" s="117">
        <f t="shared" si="223"/>
        <v>-4.4636093927534405E-2</v>
      </c>
      <c r="EA33" s="117">
        <f>(DY33/DD33)-1</f>
        <v>-0.12053231348040361</v>
      </c>
      <c r="EB33" s="118">
        <v>-21601</v>
      </c>
      <c r="EC33" s="117">
        <f t="shared" si="272"/>
        <v>-3.2874431572603474E-2</v>
      </c>
      <c r="ED33" s="117">
        <f>(EB33/DG33)-1</f>
        <v>-0.27367182246133159</v>
      </c>
      <c r="EE33" s="118">
        <f>(DY33+EB33)</f>
        <v>-78171</v>
      </c>
      <c r="EF33" s="117">
        <f t="shared" si="273"/>
        <v>-4.0620212883151222E-2</v>
      </c>
      <c r="EG33" s="117">
        <f>(EE33/DJ33)-1</f>
        <v>-0.16895059694034853</v>
      </c>
      <c r="EH33" s="118">
        <v>-60315</v>
      </c>
      <c r="EI33" s="117">
        <f t="shared" si="174"/>
        <v>-6.2040980065419984E-2</v>
      </c>
      <c r="EJ33" s="117">
        <f t="shared" si="139"/>
        <v>1.0321765498652291</v>
      </c>
      <c r="EK33" s="118">
        <v>-138486</v>
      </c>
      <c r="EL33" s="117">
        <f t="shared" si="140"/>
        <v>-4.7809565434436103E-2</v>
      </c>
      <c r="EM33" s="117">
        <f t="shared" si="157"/>
        <v>0.11914209288606226</v>
      </c>
      <c r="EN33" s="118">
        <v>-9490</v>
      </c>
      <c r="EO33" s="117">
        <f t="shared" si="141"/>
        <v>-1.5326252141880074E-2</v>
      </c>
      <c r="EP33" s="117">
        <f t="shared" si="142"/>
        <v>-0.4495998144066814</v>
      </c>
      <c r="EQ33" s="118">
        <v>-44485</v>
      </c>
      <c r="ER33" s="117">
        <f t="shared" si="158"/>
        <v>-5.2018957656322903E-2</v>
      </c>
      <c r="ES33" s="117">
        <f>(EQ33/DV33)-1</f>
        <v>0.13112794955248175</v>
      </c>
      <c r="ET33" s="118">
        <f>(EN33+EQ33)</f>
        <v>-53975</v>
      </c>
      <c r="EU33" s="117">
        <f t="shared" si="159"/>
        <v>-3.660890632460824E-2</v>
      </c>
      <c r="EV33" s="117">
        <f>(ET33/DY33)-1</f>
        <v>-4.5872370514406957E-2</v>
      </c>
      <c r="EW33" s="31">
        <v>-26927</v>
      </c>
      <c r="EX33" s="117">
        <f t="shared" si="160"/>
        <v>-3.3522147249956426E-2</v>
      </c>
      <c r="EY33" s="117">
        <f>(EW33/EB33)-1</f>
        <v>0.24656265913615116</v>
      </c>
      <c r="EZ33" s="118">
        <f>(ET33+EW33)</f>
        <v>-80902</v>
      </c>
      <c r="FA33" s="117">
        <f t="shared" si="161"/>
        <v>-3.5520271299671717E-2</v>
      </c>
      <c r="FB33" s="117">
        <f>(EZ33/EE33)-1</f>
        <v>3.4936229548042208E-2</v>
      </c>
      <c r="FC33" s="31">
        <v>-72518</v>
      </c>
      <c r="FD33" s="117">
        <f t="shared" si="144"/>
        <v>-6.1231141267820172E-2</v>
      </c>
      <c r="FE33" s="117">
        <f>(FC33/EH33)-1</f>
        <v>0.20232114730995598</v>
      </c>
      <c r="FF33" s="118">
        <v>-153420</v>
      </c>
      <c r="FG33" s="117">
        <f t="shared" si="145"/>
        <v>-4.4315936637049531E-2</v>
      </c>
      <c r="FH33" s="117">
        <f>(FF33/EK33)-1</f>
        <v>0.10783761535462077</v>
      </c>
      <c r="FI33" s="118">
        <v>-6841</v>
      </c>
      <c r="FJ33" s="117">
        <f t="shared" si="175"/>
        <v>-9.4133867964900347E-3</v>
      </c>
      <c r="FK33" s="117">
        <f>(FI33/EN33)-1</f>
        <v>-0.27913593256059011</v>
      </c>
      <c r="FL33" s="118">
        <v>-39995</v>
      </c>
      <c r="FM33" s="117">
        <f t="shared" si="147"/>
        <v>-4.2224317279400507E-2</v>
      </c>
      <c r="FN33" s="117">
        <f>(FL33/EQ33)-1</f>
        <v>-0.10093289872990896</v>
      </c>
      <c r="FO33" s="118">
        <f t="shared" si="162"/>
        <v>-46836</v>
      </c>
      <c r="FP33" s="117">
        <f t="shared" si="176"/>
        <v>-2.7979597761918929E-2</v>
      </c>
      <c r="FQ33" s="117">
        <f>(FO33/ET33)-1</f>
        <v>-0.13226493747105139</v>
      </c>
      <c r="FR33" s="118">
        <v>-29114</v>
      </c>
      <c r="FS33" s="121">
        <f t="shared" si="284"/>
        <v>-3.210213051235062E-2</v>
      </c>
      <c r="FT33" s="117">
        <f>(FR33/EW33)-1</f>
        <v>8.1219593716344241E-2</v>
      </c>
      <c r="FU33" s="118">
        <v>-75950</v>
      </c>
      <c r="FV33" s="121">
        <f t="shared" si="268"/>
        <v>-2.9428266324454094E-2</v>
      </c>
      <c r="FW33" s="117">
        <f>(FU33/EZ33)-1</f>
        <v>-6.1209858841561382E-2</v>
      </c>
      <c r="FX33" s="118">
        <v>-99360</v>
      </c>
      <c r="FY33" s="121">
        <f t="shared" si="177"/>
        <v>-7.4541206973383928E-2</v>
      </c>
      <c r="FZ33" s="117">
        <f>(FX33/FC33)-1</f>
        <v>0.37014258528916955</v>
      </c>
      <c r="GA33" s="118">
        <v>-175310</v>
      </c>
      <c r="GB33" s="121">
        <f t="shared" si="274"/>
        <v>-4.47926815028531E-2</v>
      </c>
      <c r="GC33" s="117">
        <f>(GA33/FF33)-1</f>
        <v>0.1426802242210925</v>
      </c>
      <c r="GD33" s="118">
        <v>-17583</v>
      </c>
      <c r="GE33" s="117">
        <f t="shared" si="275"/>
        <v>-2.1587052924681653E-2</v>
      </c>
      <c r="GF33" s="117">
        <f>(GD33/FI33)-1</f>
        <v>1.5702382692588803</v>
      </c>
      <c r="GG33" s="118">
        <v>-49639</v>
      </c>
      <c r="GH33" s="117">
        <f t="shared" si="150"/>
        <v>-4.4671606680357599E-2</v>
      </c>
      <c r="GI33" s="117">
        <f t="shared" si="108"/>
        <v>0.24113014126765853</v>
      </c>
      <c r="GJ33" s="118">
        <f t="shared" si="276"/>
        <v>-67222</v>
      </c>
      <c r="GK33" s="121">
        <f t="shared" si="110"/>
        <v>-3.4907571944743615E-2</v>
      </c>
      <c r="GL33" s="117">
        <f>(GJ33/FO33)-1</f>
        <v>0.43526347254248865</v>
      </c>
      <c r="GM33" s="118">
        <v>-36137</v>
      </c>
      <c r="GN33" s="121">
        <f t="shared" si="111"/>
        <v>-3.4511804609150494E-2</v>
      </c>
      <c r="GO33" s="117">
        <f>(GM33/FR33)-1</f>
        <v>0.24122415332829572</v>
      </c>
      <c r="GP33" s="118">
        <f t="shared" si="277"/>
        <v>-103359</v>
      </c>
      <c r="GQ33" s="121">
        <f t="shared" si="114"/>
        <v>-3.4768173492711427E-2</v>
      </c>
      <c r="GR33" s="117">
        <f>(GP33/FU33)-1</f>
        <v>0.36088215931533907</v>
      </c>
      <c r="GS33" s="118">
        <v>-133396</v>
      </c>
      <c r="GT33" s="121">
        <f t="shared" si="251"/>
        <v>-7.9887076769950063E-2</v>
      </c>
      <c r="GU33" s="117">
        <f>(GS33/FX33)-1</f>
        <v>0.34255233494363924</v>
      </c>
      <c r="GV33" s="118">
        <f t="shared" si="278"/>
        <v>-236755</v>
      </c>
      <c r="GW33" s="121">
        <f t="shared" si="279"/>
        <v>-5.0996077208261215E-2</v>
      </c>
      <c r="GX33" s="117">
        <f>(GV33/GA33)-1</f>
        <v>0.35049341167075476</v>
      </c>
      <c r="GY33" s="118">
        <v>-29399.782200000001</v>
      </c>
      <c r="GZ33" s="121">
        <f t="shared" si="257"/>
        <v>-2.9082923745789625E-2</v>
      </c>
      <c r="HA33" s="117">
        <f t="shared" si="154"/>
        <v>0.67205722572939774</v>
      </c>
      <c r="HB33" s="118">
        <v>-69920</v>
      </c>
      <c r="HC33" s="121">
        <f t="shared" si="264"/>
        <v>-5.1630968538486192E-2</v>
      </c>
      <c r="HD33" s="117">
        <f>(HB33/GG33)-1</f>
        <v>0.40856987449384552</v>
      </c>
      <c r="HE33" s="118">
        <f>GY33+HB33</f>
        <v>-99319.782200000001</v>
      </c>
      <c r="HF33" s="121">
        <f t="shared" si="165"/>
        <v>-4.1993531070926182E-2</v>
      </c>
      <c r="HG33" s="117">
        <f>(HE33/GJ33)-1</f>
        <v>0.47748924756776057</v>
      </c>
      <c r="HH33" s="118">
        <v>-33767</v>
      </c>
      <c r="HI33" s="121">
        <f t="shared" si="280"/>
        <v>-2.704898006592623E-2</v>
      </c>
      <c r="HJ33" s="117">
        <f t="shared" si="166"/>
        <v>-6.5583750726402323E-2</v>
      </c>
      <c r="HK33" s="118">
        <f>HE33+HH33</f>
        <v>-133086.78220000002</v>
      </c>
      <c r="HL33" s="121">
        <f t="shared" si="224"/>
        <v>-3.6830579169256507E-2</v>
      </c>
      <c r="HM33" s="117">
        <f t="shared" si="155"/>
        <v>0.28761677454309753</v>
      </c>
      <c r="HN33" s="118">
        <v>-116742</v>
      </c>
      <c r="HO33" s="121">
        <f t="shared" si="260"/>
        <v>-6.3537694721683108E-2</v>
      </c>
      <c r="HP33" s="117">
        <f>(HN33/GS33)-1</f>
        <v>-0.12484632222855263</v>
      </c>
      <c r="HQ33" s="118">
        <f>HK33+HN33</f>
        <v>-249828.78220000002</v>
      </c>
      <c r="HR33" s="121">
        <f t="shared" si="281"/>
        <v>-4.5832978440801551E-2</v>
      </c>
      <c r="HS33" s="117">
        <f>(HQ33/GV33)-1</f>
        <v>5.5220722688010815E-2</v>
      </c>
      <c r="HT33" s="118">
        <v>-15948</v>
      </c>
      <c r="HU33" s="121">
        <f t="shared" si="282"/>
        <v>-1.4819522965242698E-2</v>
      </c>
      <c r="HV33" s="117">
        <f>HT33/GY33-1</f>
        <v>-0.45754700182778907</v>
      </c>
      <c r="HW33" s="118">
        <v>-70542</v>
      </c>
      <c r="HX33" s="121">
        <f t="shared" si="127"/>
        <v>-4.8161759936751078E-2</v>
      </c>
      <c r="HY33" s="117">
        <f>(HW33/HB33)-1</f>
        <v>8.8958810068648919E-3</v>
      </c>
      <c r="HZ33" s="118">
        <f>HT33+HW33</f>
        <v>-86490</v>
      </c>
      <c r="IA33" s="121">
        <f t="shared" si="286"/>
        <v>-3.4039963996116238E-2</v>
      </c>
      <c r="IB33" s="117">
        <f>(HZ33/HE33)-1</f>
        <v>-0.12917650357070554</v>
      </c>
      <c r="IC33" s="118">
        <v>-21752</v>
      </c>
      <c r="ID33" s="121">
        <f t="shared" si="130"/>
        <v>-1.7257766867816868E-2</v>
      </c>
      <c r="IE33" s="117">
        <f>(IC33/HH33)-1</f>
        <v>-0.35582077175941007</v>
      </c>
      <c r="IF33" s="118">
        <f>HZ33+IC33</f>
        <v>-108242</v>
      </c>
      <c r="IG33" s="121">
        <f t="shared" si="287"/>
        <v>-2.8475332488875384E-2</v>
      </c>
      <c r="IH33" s="117">
        <f>(IF33/HK33)-1</f>
        <v>-0.18668106471057211</v>
      </c>
      <c r="II33" s="118">
        <v>-139079</v>
      </c>
      <c r="IJ33" s="121">
        <f t="shared" si="13"/>
        <v>-7.241796944968612E-2</v>
      </c>
      <c r="IK33" s="117">
        <f>(II33/HN33)-1</f>
        <v>0.19133645132000487</v>
      </c>
      <c r="IL33" s="118">
        <v>-247322</v>
      </c>
      <c r="IM33" s="121">
        <f>(IL33/IL$8)</f>
        <v>-4.3224834609369114E-2</v>
      </c>
      <c r="IN33" s="117">
        <f>(IL33/HQ33)-1</f>
        <v>-1.0034000798167519E-2</v>
      </c>
      <c r="IO33" s="118">
        <v>-12126</v>
      </c>
      <c r="IP33" s="121">
        <f t="shared" si="283"/>
        <v>-9.8211364203310315E-3</v>
      </c>
      <c r="IQ33" s="117">
        <f>IO33/HT33-1</f>
        <v>-0.23965387509405567</v>
      </c>
    </row>
    <row r="34" spans="2:251" s="112" customFormat="1" ht="16.5" customHeight="1">
      <c r="B34" s="113" t="s">
        <v>157</v>
      </c>
      <c r="C34" s="114" t="s">
        <v>144</v>
      </c>
      <c r="D34" s="119">
        <v>0</v>
      </c>
      <c r="E34" s="116">
        <f t="shared" si="179"/>
        <v>0</v>
      </c>
      <c r="F34" s="119">
        <v>0</v>
      </c>
      <c r="G34" s="116">
        <f t="shared" si="180"/>
        <v>0</v>
      </c>
      <c r="H34" s="115">
        <f>D34+F34</f>
        <v>0</v>
      </c>
      <c r="I34" s="116">
        <f t="shared" si="181"/>
        <v>0</v>
      </c>
      <c r="J34" s="115">
        <f>F34+H34</f>
        <v>0</v>
      </c>
      <c r="K34" s="116">
        <f t="shared" si="182"/>
        <v>0</v>
      </c>
      <c r="L34" s="115">
        <f>H34+J34</f>
        <v>0</v>
      </c>
      <c r="M34" s="116">
        <f t="shared" si="183"/>
        <v>0</v>
      </c>
      <c r="N34" s="119">
        <v>-3078</v>
      </c>
      <c r="O34" s="116">
        <f t="shared" si="184"/>
        <v>-7.6214341072794846E-3</v>
      </c>
      <c r="P34" s="115">
        <f>L34+N34</f>
        <v>-3078</v>
      </c>
      <c r="Q34" s="116">
        <f>P34/$P$8</f>
        <v>-2.708472291395717E-3</v>
      </c>
      <c r="R34" s="119">
        <v>0</v>
      </c>
      <c r="S34" s="116">
        <f t="shared" si="186"/>
        <v>0</v>
      </c>
      <c r="T34" s="24">
        <v>0</v>
      </c>
      <c r="U34" s="119">
        <v>0</v>
      </c>
      <c r="V34" s="117">
        <f t="shared" si="187"/>
        <v>0</v>
      </c>
      <c r="W34" s="24">
        <v>0</v>
      </c>
      <c r="X34" s="115">
        <f>R34+U34</f>
        <v>0</v>
      </c>
      <c r="Y34" s="117">
        <f t="shared" si="188"/>
        <v>0</v>
      </c>
      <c r="Z34" s="24">
        <v>0</v>
      </c>
      <c r="AA34" s="119">
        <v>0</v>
      </c>
      <c r="AB34" s="117">
        <f t="shared" si="189"/>
        <v>0</v>
      </c>
      <c r="AC34" s="24">
        <v>0</v>
      </c>
      <c r="AD34" s="115">
        <f>X34+AA34</f>
        <v>0</v>
      </c>
      <c r="AE34" s="117">
        <f t="shared" si="190"/>
        <v>0</v>
      </c>
      <c r="AF34" s="24">
        <v>0</v>
      </c>
      <c r="AG34" s="119">
        <v>-4329</v>
      </c>
      <c r="AH34" s="117">
        <f t="shared" si="191"/>
        <v>-8.5404998037006859E-3</v>
      </c>
      <c r="AI34" s="24">
        <f>AG34/N34-1</f>
        <v>0.4064327485380117</v>
      </c>
      <c r="AJ34" s="115">
        <f>AD34+AG34</f>
        <v>-4329</v>
      </c>
      <c r="AK34" s="117">
        <f t="shared" si="192"/>
        <v>-3.0144035429164303E-3</v>
      </c>
      <c r="AL34" s="24">
        <f>AJ34/P34-1</f>
        <v>0.4064327485380117</v>
      </c>
      <c r="AM34" s="118">
        <v>0</v>
      </c>
      <c r="AN34" s="117">
        <f t="shared" si="193"/>
        <v>0</v>
      </c>
      <c r="AO34" s="117">
        <v>0</v>
      </c>
      <c r="AP34" s="118">
        <v>0</v>
      </c>
      <c r="AQ34" s="117">
        <f t="shared" si="194"/>
        <v>0</v>
      </c>
      <c r="AR34" s="117">
        <v>0</v>
      </c>
      <c r="AS34" s="118">
        <f>AM34+AP34</f>
        <v>0</v>
      </c>
      <c r="AT34" s="117">
        <f t="shared" si="195"/>
        <v>0</v>
      </c>
      <c r="AU34" s="117">
        <v>0</v>
      </c>
      <c r="AV34" s="118">
        <v>0</v>
      </c>
      <c r="AW34" s="117">
        <f t="shared" si="196"/>
        <v>0</v>
      </c>
      <c r="AX34" s="117">
        <v>0</v>
      </c>
      <c r="AY34" s="118">
        <f>AV34+AS34</f>
        <v>0</v>
      </c>
      <c r="AZ34" s="117">
        <f t="shared" si="197"/>
        <v>0</v>
      </c>
      <c r="BA34" s="117">
        <v>0</v>
      </c>
      <c r="BB34" s="118">
        <v>-5368</v>
      </c>
      <c r="BC34" s="117">
        <f t="shared" si="198"/>
        <v>-8.9210632152389308E-3</v>
      </c>
      <c r="BD34" s="117">
        <f t="shared" si="269"/>
        <v>0.24000924000923995</v>
      </c>
      <c r="BE34" s="118">
        <f>BB34+AY34</f>
        <v>-5368</v>
      </c>
      <c r="BF34" s="117">
        <f t="shared" si="199"/>
        <v>-3.0644026926554806E-3</v>
      </c>
      <c r="BG34" s="117">
        <f t="shared" si="270"/>
        <v>0.24000924000923995</v>
      </c>
      <c r="BH34" s="118">
        <v>0</v>
      </c>
      <c r="BI34" s="117">
        <f t="shared" si="200"/>
        <v>0</v>
      </c>
      <c r="BJ34" s="117">
        <v>0</v>
      </c>
      <c r="BK34" s="118">
        <v>0</v>
      </c>
      <c r="BL34" s="117">
        <f t="shared" si="201"/>
        <v>0</v>
      </c>
      <c r="BM34" s="117">
        <v>0</v>
      </c>
      <c r="BN34" s="118">
        <f>BK34+BH34</f>
        <v>0</v>
      </c>
      <c r="BO34" s="117">
        <f t="shared" si="202"/>
        <v>0</v>
      </c>
      <c r="BP34" s="117">
        <v>0</v>
      </c>
      <c r="BQ34" s="118">
        <v>0</v>
      </c>
      <c r="BR34" s="117">
        <f t="shared" si="203"/>
        <v>0</v>
      </c>
      <c r="BS34" s="117">
        <v>0</v>
      </c>
      <c r="BT34" s="118">
        <f>BN34+BQ34</f>
        <v>0</v>
      </c>
      <c r="BU34" s="117">
        <f t="shared" si="204"/>
        <v>0</v>
      </c>
      <c r="BV34" s="117">
        <v>0</v>
      </c>
      <c r="BW34" s="118">
        <v>-2701</v>
      </c>
      <c r="BX34" s="117">
        <f t="shared" si="205"/>
        <v>-4.4007573017378187E-3</v>
      </c>
      <c r="BY34" s="117">
        <f>(BW34/BB34)-1</f>
        <v>-0.49683308494783907</v>
      </c>
      <c r="BZ34" s="118">
        <f>BT34+BW34</f>
        <v>-2701</v>
      </c>
      <c r="CA34" s="117">
        <f t="shared" si="206"/>
        <v>-1.3805814900875169E-3</v>
      </c>
      <c r="CB34" s="117">
        <f>(BZ34/BE34)-1</f>
        <v>-0.49683308494783907</v>
      </c>
      <c r="CC34" s="118">
        <v>0</v>
      </c>
      <c r="CD34" s="117">
        <f t="shared" si="207"/>
        <v>0</v>
      </c>
      <c r="CE34" s="117">
        <v>0</v>
      </c>
      <c r="CF34" s="118">
        <v>0</v>
      </c>
      <c r="CG34" s="117">
        <f t="shared" si="208"/>
        <v>0</v>
      </c>
      <c r="CH34" s="117">
        <v>0</v>
      </c>
      <c r="CI34" s="118">
        <f>CF34+CC34</f>
        <v>0</v>
      </c>
      <c r="CJ34" s="117">
        <f t="shared" si="209"/>
        <v>0</v>
      </c>
      <c r="CK34" s="117">
        <v>0</v>
      </c>
      <c r="CL34" s="118">
        <v>0</v>
      </c>
      <c r="CM34" s="117">
        <f t="shared" si="210"/>
        <v>0</v>
      </c>
      <c r="CN34" s="117">
        <v>0</v>
      </c>
      <c r="CO34" s="119">
        <f>CI34+CL34</f>
        <v>0</v>
      </c>
      <c r="CP34" s="117">
        <f t="shared" si="211"/>
        <v>0</v>
      </c>
      <c r="CQ34" s="117">
        <v>0</v>
      </c>
      <c r="CR34" s="118">
        <v>-6007</v>
      </c>
      <c r="CS34" s="117">
        <f t="shared" si="212"/>
        <v>-8.4384807082311351E-3</v>
      </c>
      <c r="CT34" s="117">
        <f>(CR34/BW34)-1</f>
        <v>1.2239911144020734</v>
      </c>
      <c r="CU34" s="120">
        <f>CO34+CR34</f>
        <v>-6007</v>
      </c>
      <c r="CV34" s="117">
        <f t="shared" si="213"/>
        <v>-2.8388898130784586E-3</v>
      </c>
      <c r="CW34" s="117">
        <f>(CU34/BZ34)-1</f>
        <v>1.2239911144020734</v>
      </c>
      <c r="CX34" s="118">
        <v>0</v>
      </c>
      <c r="CY34" s="117">
        <f t="shared" si="214"/>
        <v>0</v>
      </c>
      <c r="CZ34" s="117">
        <v>0</v>
      </c>
      <c r="DA34" s="118">
        <v>0</v>
      </c>
      <c r="DB34" s="117">
        <f t="shared" si="215"/>
        <v>0</v>
      </c>
      <c r="DC34" s="117">
        <v>0</v>
      </c>
      <c r="DD34" s="118">
        <v>0</v>
      </c>
      <c r="DE34" s="117">
        <f t="shared" si="216"/>
        <v>0</v>
      </c>
      <c r="DF34" s="117">
        <v>0</v>
      </c>
      <c r="DG34" s="118">
        <v>0</v>
      </c>
      <c r="DH34" s="117">
        <f t="shared" si="217"/>
        <v>0</v>
      </c>
      <c r="DI34" s="117">
        <v>0</v>
      </c>
      <c r="DJ34" s="118">
        <v>0</v>
      </c>
      <c r="DK34" s="117">
        <f t="shared" si="218"/>
        <v>0</v>
      </c>
      <c r="DL34" s="117">
        <v>0</v>
      </c>
      <c r="DM34" s="118">
        <v>-7054</v>
      </c>
      <c r="DN34" s="117">
        <f t="shared" si="271"/>
        <v>-8.5637039294216774E-3</v>
      </c>
      <c r="DO34" s="117">
        <v>0</v>
      </c>
      <c r="DP34" s="118">
        <v>-7054</v>
      </c>
      <c r="DQ34" s="117">
        <f t="shared" si="220"/>
        <v>-2.8643556641272951E-3</v>
      </c>
      <c r="DR34" s="117">
        <v>0</v>
      </c>
      <c r="DS34" s="118">
        <v>0</v>
      </c>
      <c r="DT34" s="117" t="s">
        <v>118</v>
      </c>
      <c r="DU34" s="117" t="s">
        <v>118</v>
      </c>
      <c r="DV34" s="118">
        <v>0</v>
      </c>
      <c r="DW34" s="117">
        <f t="shared" si="222"/>
        <v>0</v>
      </c>
      <c r="DX34" s="117">
        <v>0</v>
      </c>
      <c r="DY34" s="118">
        <f>(DS34+DV34)</f>
        <v>0</v>
      </c>
      <c r="DZ34" s="117">
        <f t="shared" si="223"/>
        <v>0</v>
      </c>
      <c r="EA34" s="117">
        <v>0</v>
      </c>
      <c r="EB34" s="118">
        <v>0</v>
      </c>
      <c r="EC34" s="117">
        <f t="shared" si="272"/>
        <v>0</v>
      </c>
      <c r="ED34" s="117">
        <v>0</v>
      </c>
      <c r="EE34" s="118">
        <f>(DY34+EB34)</f>
        <v>0</v>
      </c>
      <c r="EF34" s="117">
        <f t="shared" si="273"/>
        <v>0</v>
      </c>
      <c r="EG34" s="117">
        <v>0</v>
      </c>
      <c r="EH34" s="118">
        <v>-3622</v>
      </c>
      <c r="EI34" s="117">
        <f t="shared" si="174"/>
        <v>-3.7256475138348864E-3</v>
      </c>
      <c r="EJ34" s="117">
        <f t="shared" si="139"/>
        <v>-0.48653246385029769</v>
      </c>
      <c r="EK34" s="118">
        <v>-3622</v>
      </c>
      <c r="EL34" s="117">
        <f t="shared" si="140"/>
        <v>-1.2504242017498345E-3</v>
      </c>
      <c r="EM34" s="117">
        <f t="shared" si="157"/>
        <v>-0.48653246385029769</v>
      </c>
      <c r="EN34" s="118">
        <v>0</v>
      </c>
      <c r="EO34" s="117">
        <f t="shared" si="141"/>
        <v>0</v>
      </c>
      <c r="EP34" s="117">
        <v>0</v>
      </c>
      <c r="EQ34" s="91">
        <v>0</v>
      </c>
      <c r="ER34" s="117">
        <f t="shared" si="158"/>
        <v>0</v>
      </c>
      <c r="ES34" s="117">
        <v>0</v>
      </c>
      <c r="ET34" s="118">
        <f>(EN34+EQ34)</f>
        <v>0</v>
      </c>
      <c r="EU34" s="117">
        <f t="shared" si="159"/>
        <v>0</v>
      </c>
      <c r="EV34" s="117">
        <v>0</v>
      </c>
      <c r="EW34" s="91">
        <v>0</v>
      </c>
      <c r="EX34" s="117">
        <f t="shared" si="160"/>
        <v>0</v>
      </c>
      <c r="EY34" s="117">
        <v>0</v>
      </c>
      <c r="EZ34" s="118">
        <f>(ET34+EW34)</f>
        <v>0</v>
      </c>
      <c r="FA34" s="117">
        <f t="shared" si="161"/>
        <v>0</v>
      </c>
      <c r="FB34" s="117">
        <v>0</v>
      </c>
      <c r="FC34" s="91">
        <v>-5837</v>
      </c>
      <c r="FD34" s="117">
        <f t="shared" si="144"/>
        <v>-4.9285166659348897E-3</v>
      </c>
      <c r="FE34" s="117">
        <v>0</v>
      </c>
      <c r="FF34" s="118">
        <v>-5837</v>
      </c>
      <c r="FG34" s="117">
        <f t="shared" si="145"/>
        <v>-1.6860391223468786E-3</v>
      </c>
      <c r="FH34" s="117">
        <v>0</v>
      </c>
      <c r="FI34" s="118">
        <v>0</v>
      </c>
      <c r="FJ34" s="117">
        <f t="shared" si="175"/>
        <v>0</v>
      </c>
      <c r="FK34" s="117">
        <v>0</v>
      </c>
      <c r="FL34" s="118">
        <v>17</v>
      </c>
      <c r="FM34" s="117">
        <f t="shared" si="147"/>
        <v>1.7947578291031594E-5</v>
      </c>
      <c r="FN34" s="117">
        <v>0</v>
      </c>
      <c r="FO34" s="118">
        <f t="shared" si="162"/>
        <v>17</v>
      </c>
      <c r="FP34" s="117">
        <f t="shared" si="176"/>
        <v>1.0155717011542868E-5</v>
      </c>
      <c r="FQ34" s="117">
        <v>0</v>
      </c>
      <c r="FR34" s="118">
        <v>0</v>
      </c>
      <c r="FS34" s="121">
        <f t="shared" si="284"/>
        <v>0</v>
      </c>
      <c r="FT34" s="117">
        <v>0</v>
      </c>
      <c r="FU34" s="118">
        <v>17</v>
      </c>
      <c r="FV34" s="121">
        <f t="shared" si="268"/>
        <v>6.5869720541898568E-6</v>
      </c>
      <c r="FW34" s="117">
        <v>0</v>
      </c>
      <c r="FX34" s="118">
        <v>-5616</v>
      </c>
      <c r="FY34" s="121">
        <f t="shared" si="177"/>
        <v>-4.2131986550173525E-3</v>
      </c>
      <c r="FZ34" s="117">
        <f>(FX34/FC34)-1</f>
        <v>-3.786191536748329E-2</v>
      </c>
      <c r="GA34" s="118">
        <v>-5599</v>
      </c>
      <c r="GB34" s="121">
        <f t="shared" si="274"/>
        <v>-1.4305756872652702E-3</v>
      </c>
      <c r="GC34" s="117">
        <f>(GA34/FF34)-1</f>
        <v>-4.0774370395751269E-2</v>
      </c>
      <c r="GD34" s="118">
        <v>0</v>
      </c>
      <c r="GE34" s="117">
        <f t="shared" si="275"/>
        <v>0</v>
      </c>
      <c r="GF34" s="117">
        <v>0</v>
      </c>
      <c r="GG34" s="118">
        <v>0</v>
      </c>
      <c r="GH34" s="117">
        <f t="shared" si="150"/>
        <v>0</v>
      </c>
      <c r="GI34" s="117">
        <f t="shared" si="108"/>
        <v>-1</v>
      </c>
      <c r="GJ34" s="118">
        <f t="shared" si="276"/>
        <v>0</v>
      </c>
      <c r="GK34" s="121">
        <f t="shared" si="110"/>
        <v>0</v>
      </c>
      <c r="GL34" s="117">
        <v>0</v>
      </c>
      <c r="GM34" s="118">
        <v>0</v>
      </c>
      <c r="GN34" s="121">
        <f t="shared" si="111"/>
        <v>0</v>
      </c>
      <c r="GO34" s="117" t="s">
        <v>373</v>
      </c>
      <c r="GP34" s="118">
        <f t="shared" si="277"/>
        <v>0</v>
      </c>
      <c r="GQ34" s="121">
        <f t="shared" si="114"/>
        <v>0</v>
      </c>
      <c r="GR34" s="117">
        <v>0</v>
      </c>
      <c r="GS34" s="118">
        <v>-11657.135</v>
      </c>
      <c r="GT34" s="121">
        <f t="shared" si="251"/>
        <v>-6.981127160204742E-3</v>
      </c>
      <c r="GU34" s="117" t="s">
        <v>373</v>
      </c>
      <c r="GV34" s="118">
        <f t="shared" si="278"/>
        <v>-11657.135</v>
      </c>
      <c r="GW34" s="121">
        <f t="shared" si="279"/>
        <v>-2.5109001139875572E-3</v>
      </c>
      <c r="GX34" s="117">
        <v>0</v>
      </c>
      <c r="GY34" s="118">
        <v>0</v>
      </c>
      <c r="GZ34" s="121">
        <f t="shared" si="257"/>
        <v>0</v>
      </c>
      <c r="HA34" s="117" t="s">
        <v>118</v>
      </c>
      <c r="HB34" s="118">
        <v>0</v>
      </c>
      <c r="HC34" s="121">
        <f t="shared" si="264"/>
        <v>0</v>
      </c>
      <c r="HD34" s="117" t="s">
        <v>118</v>
      </c>
      <c r="HE34" s="118">
        <f>GY34+HB34</f>
        <v>0</v>
      </c>
      <c r="HF34" s="121">
        <f t="shared" si="165"/>
        <v>0</v>
      </c>
      <c r="HG34" s="117" t="s">
        <v>118</v>
      </c>
      <c r="HH34" s="118">
        <v>0</v>
      </c>
      <c r="HI34" s="121">
        <f t="shared" si="280"/>
        <v>0</v>
      </c>
      <c r="HJ34" s="117" t="s">
        <v>118</v>
      </c>
      <c r="HK34" s="118">
        <f>HE34+HH34</f>
        <v>0</v>
      </c>
      <c r="HL34" s="121">
        <f t="shared" si="224"/>
        <v>0</v>
      </c>
      <c r="HM34" s="117" t="s">
        <v>118</v>
      </c>
      <c r="HN34" s="118">
        <v>-9943.6965899999996</v>
      </c>
      <c r="HO34" s="121">
        <f t="shared" si="260"/>
        <v>-5.4119302251157365E-3</v>
      </c>
      <c r="HP34" s="117" t="s">
        <v>118</v>
      </c>
      <c r="HQ34" s="118">
        <f>HK34+HN34</f>
        <v>-9943.6965899999996</v>
      </c>
      <c r="HR34" s="121">
        <f t="shared" si="281"/>
        <v>-1.8242462994775862E-3</v>
      </c>
      <c r="HS34" s="117" t="s">
        <v>118</v>
      </c>
      <c r="HT34" s="118">
        <v>0</v>
      </c>
      <c r="HU34" s="121">
        <f t="shared" si="282"/>
        <v>0</v>
      </c>
      <c r="HV34" s="117" t="s">
        <v>118</v>
      </c>
      <c r="HW34" s="118">
        <v>0</v>
      </c>
      <c r="HX34" s="121">
        <f t="shared" si="127"/>
        <v>0</v>
      </c>
      <c r="HY34" s="117" t="s">
        <v>118</v>
      </c>
      <c r="HZ34" s="118">
        <f>HT34+HW34</f>
        <v>0</v>
      </c>
      <c r="IA34" s="121">
        <f t="shared" si="286"/>
        <v>0</v>
      </c>
      <c r="IB34" s="117" t="s">
        <v>118</v>
      </c>
      <c r="IC34" s="118">
        <v>0</v>
      </c>
      <c r="ID34" s="121">
        <f t="shared" si="130"/>
        <v>0</v>
      </c>
      <c r="IE34" s="117" t="s">
        <v>118</v>
      </c>
      <c r="IF34" s="118">
        <f>HZ34+IC34</f>
        <v>0</v>
      </c>
      <c r="IG34" s="121">
        <f t="shared" si="287"/>
        <v>0</v>
      </c>
      <c r="IH34" s="117" t="s">
        <v>118</v>
      </c>
      <c r="II34" s="118">
        <v>-6734</v>
      </c>
      <c r="IJ34" s="121">
        <f t="shared" si="13"/>
        <v>-3.5063712442150604E-3</v>
      </c>
      <c r="IK34" s="117" t="s">
        <v>118</v>
      </c>
      <c r="IL34" s="118">
        <v>-6734</v>
      </c>
      <c r="IM34" s="121">
        <f>(IL34/IL$8)</f>
        <v>-1.1769112180052385E-3</v>
      </c>
      <c r="IN34" s="117" t="s">
        <v>118</v>
      </c>
      <c r="IO34" s="118">
        <v>0</v>
      </c>
      <c r="IP34" s="121">
        <f t="shared" si="283"/>
        <v>0</v>
      </c>
      <c r="IQ34" s="117" t="s">
        <v>118</v>
      </c>
    </row>
    <row r="35" spans="2:251" s="133" customFormat="1" ht="16.5" customHeight="1">
      <c r="B35" s="122" t="s">
        <v>145</v>
      </c>
      <c r="C35" s="122" t="s">
        <v>146</v>
      </c>
      <c r="D35" s="48">
        <f>D32+D33+D34</f>
        <v>2505</v>
      </c>
      <c r="E35" s="123">
        <f t="shared" si="179"/>
        <v>1.2650748439488517E-2</v>
      </c>
      <c r="F35" s="48">
        <f>F32+F33+F34</f>
        <v>32701</v>
      </c>
      <c r="G35" s="123">
        <f t="shared" si="180"/>
        <v>0.11714574347657873</v>
      </c>
      <c r="H35" s="48">
        <f>H32+H33+H34</f>
        <v>35206</v>
      </c>
      <c r="I35" s="123">
        <f t="shared" si="181"/>
        <v>7.378237907620086E-2</v>
      </c>
      <c r="J35" s="48">
        <f>J32+J33+J34</f>
        <v>-627</v>
      </c>
      <c r="K35" s="123">
        <f t="shared" si="182"/>
        <v>-2.4548476389220594E-3</v>
      </c>
      <c r="L35" s="48">
        <f>L32+L33+L34</f>
        <v>34579</v>
      </c>
      <c r="M35" s="123">
        <f t="shared" si="183"/>
        <v>4.7202121836322115E-2</v>
      </c>
      <c r="N35" s="48">
        <f>N32+N33+N34</f>
        <v>45712</v>
      </c>
      <c r="O35" s="123">
        <f t="shared" si="184"/>
        <v>0.11318745806106556</v>
      </c>
      <c r="P35" s="48">
        <f>P32+P33+P34</f>
        <v>80291</v>
      </c>
      <c r="Q35" s="123">
        <f>P35/$P$8</f>
        <v>7.0651705246411137E-2</v>
      </c>
      <c r="R35" s="48">
        <f>R32+R33+R34</f>
        <v>13469</v>
      </c>
      <c r="S35" s="123">
        <f t="shared" si="186"/>
        <v>5.3662423554254067E-2</v>
      </c>
      <c r="T35" s="47">
        <f>R35/D35-1</f>
        <v>4.3768463073852297</v>
      </c>
      <c r="U35" s="48">
        <f>U32+U33+U34</f>
        <v>22873</v>
      </c>
      <c r="V35" s="124">
        <f t="shared" si="187"/>
        <v>6.3943037496959815E-2</v>
      </c>
      <c r="W35" s="47">
        <f>U35/F35-1</f>
        <v>-0.300541267851136</v>
      </c>
      <c r="X35" s="48">
        <f>X32+X33+X34</f>
        <v>36342</v>
      </c>
      <c r="Y35" s="124">
        <f t="shared" si="188"/>
        <v>5.9703895489433285E-2</v>
      </c>
      <c r="Z35" s="47">
        <f>X35/H35-1</f>
        <v>3.2267227177185775E-2</v>
      </c>
      <c r="AA35" s="48">
        <f>AA32+AA33+AA34</f>
        <v>22396</v>
      </c>
      <c r="AB35" s="124">
        <f t="shared" si="189"/>
        <v>6.9873300823965825E-2</v>
      </c>
      <c r="AC35" s="47">
        <f>AA35/J35-1</f>
        <v>-36.719298245614034</v>
      </c>
      <c r="AD35" s="48">
        <f>AD32+AD33+AD34</f>
        <v>58738</v>
      </c>
      <c r="AE35" s="124">
        <f t="shared" si="190"/>
        <v>6.3211680246053975E-2</v>
      </c>
      <c r="AF35" s="47">
        <f>AD35/L35-1</f>
        <v>0.69866103704560567</v>
      </c>
      <c r="AG35" s="48">
        <f>AG32+AG33+AG34</f>
        <v>40085</v>
      </c>
      <c r="AH35" s="124">
        <f t="shared" si="191"/>
        <v>7.9081989981829984E-2</v>
      </c>
      <c r="AI35" s="47">
        <f>AG35/N35-1</f>
        <v>-0.12309677983899192</v>
      </c>
      <c r="AJ35" s="48">
        <f>AJ32+AJ33+AJ34</f>
        <v>98822</v>
      </c>
      <c r="AK35" s="124">
        <f t="shared" si="192"/>
        <v>6.881251719059539E-2</v>
      </c>
      <c r="AL35" s="47">
        <f>AJ35/P35-1</f>
        <v>0.23079797237548427</v>
      </c>
      <c r="AM35" s="48">
        <f>AM32+AM33+AM34</f>
        <v>16777</v>
      </c>
      <c r="AN35" s="124">
        <f t="shared" si="193"/>
        <v>5.4068251620242806E-2</v>
      </c>
      <c r="AO35" s="124">
        <f>AM35/R35-1</f>
        <v>0.24560100972603749</v>
      </c>
      <c r="AP35" s="48">
        <f>AP32+AP33+AP34</f>
        <v>40446</v>
      </c>
      <c r="AQ35" s="124">
        <f t="shared" si="194"/>
        <v>9.1021818140900851E-2</v>
      </c>
      <c r="AR35" s="124">
        <f>AP35/U35-1</f>
        <v>0.76828575175971681</v>
      </c>
      <c r="AS35" s="48">
        <f>AS32+AS33+AS34</f>
        <v>57220</v>
      </c>
      <c r="AT35" s="124">
        <f t="shared" si="195"/>
        <v>7.5823430261525909E-2</v>
      </c>
      <c r="AU35" s="124">
        <f>AS35/X35-1</f>
        <v>0.57448681965769643</v>
      </c>
      <c r="AV35" s="48">
        <f>AV32+AV33+AV34</f>
        <v>35831</v>
      </c>
      <c r="AW35" s="124">
        <f t="shared" si="196"/>
        <v>9.0629252474972055E-2</v>
      </c>
      <c r="AX35" s="124">
        <f>AV35/AA35-1</f>
        <v>0.5998839078406859</v>
      </c>
      <c r="AY35" s="48">
        <f>AY32+AY33+AY34</f>
        <v>93053</v>
      </c>
      <c r="AZ35" s="124">
        <f t="shared" si="197"/>
        <v>8.091523000749562E-2</v>
      </c>
      <c r="BA35" s="124">
        <f>AY35/AD35-1</f>
        <v>0.58420443324593951</v>
      </c>
      <c r="BB35" s="48">
        <f>BB32+BB33+BB34</f>
        <v>57618</v>
      </c>
      <c r="BC35" s="124">
        <f t="shared" si="198"/>
        <v>9.5755182625863772E-2</v>
      </c>
      <c r="BD35" s="124">
        <f t="shared" si="269"/>
        <v>0.43739553448921042</v>
      </c>
      <c r="BE35" s="48">
        <f>BE32+BE33+BE34</f>
        <v>150672</v>
      </c>
      <c r="BF35" s="124">
        <f t="shared" si="199"/>
        <v>8.6013353671346243E-2</v>
      </c>
      <c r="BG35" s="124">
        <f t="shared" si="270"/>
        <v>0.52468073910667656</v>
      </c>
      <c r="BH35" s="48">
        <f>BH32+BH33+BH34</f>
        <v>25095</v>
      </c>
      <c r="BI35" s="124">
        <f t="shared" si="200"/>
        <v>6.5456736475013239E-2</v>
      </c>
      <c r="BJ35" s="124">
        <f>(BH35/AM35)-1</f>
        <v>0.49579781844191451</v>
      </c>
      <c r="BK35" s="48">
        <f>BK32+BK33+BK34</f>
        <v>43538</v>
      </c>
      <c r="BL35" s="124">
        <f t="shared" si="201"/>
        <v>8.5327469495106278E-2</v>
      </c>
      <c r="BM35" s="124">
        <f>(BK35/AP35)-1</f>
        <v>7.6447609157889618E-2</v>
      </c>
      <c r="BN35" s="48">
        <f>BN32+BN33+BN34</f>
        <v>68634</v>
      </c>
      <c r="BO35" s="124">
        <f t="shared" si="202"/>
        <v>7.6803684750606796E-2</v>
      </c>
      <c r="BP35" s="124">
        <f>BN35/AS35-1</f>
        <v>0.19947570779447754</v>
      </c>
      <c r="BQ35" s="48">
        <f>BQ32+BQ33+BQ34</f>
        <v>28411</v>
      </c>
      <c r="BR35" s="124">
        <f t="shared" si="203"/>
        <v>6.3271378113906748E-2</v>
      </c>
      <c r="BS35" s="124">
        <f>(BQ35/AV35)-1</f>
        <v>-0.20708325193268395</v>
      </c>
      <c r="BT35" s="48">
        <f>BT32+BT33+BT34</f>
        <v>97046</v>
      </c>
      <c r="BU35" s="124">
        <f t="shared" si="204"/>
        <v>7.2278693701477062E-2</v>
      </c>
      <c r="BV35" s="124">
        <f>BT35/AY35-1</f>
        <v>4.291102919841383E-2</v>
      </c>
      <c r="BW35" s="48">
        <f>BW32+BW33+BW34</f>
        <v>65406</v>
      </c>
      <c r="BX35" s="124">
        <f t="shared" si="205"/>
        <v>0.1065664317206456</v>
      </c>
      <c r="BY35" s="124">
        <f>(BW35/BB35)-1</f>
        <v>0.13516609392898049</v>
      </c>
      <c r="BZ35" s="48">
        <f>BZ32+BZ33+BZ34</f>
        <v>162450</v>
      </c>
      <c r="CA35" s="124">
        <f t="shared" si="206"/>
        <v>8.3034232900672758E-2</v>
      </c>
      <c r="CB35" s="124">
        <f>(BZ35/BE35)-1</f>
        <v>7.8169799299139919E-2</v>
      </c>
      <c r="CC35" s="48">
        <f>CC32+CC33+CC34</f>
        <v>10858.279695342848</v>
      </c>
      <c r="CD35" s="124">
        <f t="shared" si="207"/>
        <v>2.9941568004717641E-2</v>
      </c>
      <c r="CE35" s="124">
        <f>(CC35/BH35)-1</f>
        <v>-0.56731302270002604</v>
      </c>
      <c r="CF35" s="48">
        <f>CF32+CF33+CF34</f>
        <v>47823.940966587921</v>
      </c>
      <c r="CG35" s="124">
        <f t="shared" si="208"/>
        <v>8.6210892767296501E-2</v>
      </c>
      <c r="CH35" s="124">
        <f>(CF35/BK35)-1</f>
        <v>9.8441383770221824E-2</v>
      </c>
      <c r="CI35" s="48">
        <f>CI32+CI33+CI34</f>
        <v>58686.22066193074</v>
      </c>
      <c r="CJ35" s="124">
        <f t="shared" si="209"/>
        <v>6.3971550134001978E-2</v>
      </c>
      <c r="CK35" s="124">
        <f>(CI35/BN35)-1</f>
        <v>-0.14493952469722382</v>
      </c>
      <c r="CL35" s="48">
        <f>CL32+CL33+CL34</f>
        <v>30596.640550408512</v>
      </c>
      <c r="CM35" s="124">
        <f t="shared" si="210"/>
        <v>6.2861628727237925E-2</v>
      </c>
      <c r="CN35" s="124">
        <f>(CL35/BQ35)-1</f>
        <v>7.6929377720196923E-2</v>
      </c>
      <c r="CO35" s="48">
        <f>CO32+CO33+CO34</f>
        <v>89283.861212339252</v>
      </c>
      <c r="CP35" s="124">
        <f t="shared" si="211"/>
        <v>6.3587466526748418E-2</v>
      </c>
      <c r="CQ35" s="124">
        <f>(CO35/BT35)-1</f>
        <v>-7.9984118744314547E-2</v>
      </c>
      <c r="CR35" s="48">
        <f>CR32+CR33+CR34</f>
        <v>100310.23646145535</v>
      </c>
      <c r="CS35" s="124">
        <f t="shared" si="212"/>
        <v>0.14091326705811461</v>
      </c>
      <c r="CT35" s="124">
        <f>(CR35/BW35)-1</f>
        <v>0.53365496225813147</v>
      </c>
      <c r="CU35" s="48">
        <f>CU32+CU33+CU34</f>
        <v>189589</v>
      </c>
      <c r="CV35" s="124">
        <f t="shared" si="213"/>
        <v>8.9599181084023954E-2</v>
      </c>
      <c r="CW35" s="124">
        <f>(CU35/BZ35)-1</f>
        <v>0.16706063404124349</v>
      </c>
      <c r="CX35" s="48">
        <f>CX32+CX33+CX34</f>
        <v>36902</v>
      </c>
      <c r="CY35" s="124">
        <f t="shared" si="214"/>
        <v>8.3821318081254564E-2</v>
      </c>
      <c r="CZ35" s="124">
        <f>CX35/CC35-1</f>
        <v>2.3985125669425691</v>
      </c>
      <c r="DA35" s="48">
        <f>DA32+DA33+DA34</f>
        <v>90958</v>
      </c>
      <c r="DB35" s="124">
        <f t="shared" si="215"/>
        <v>0.14438029870362815</v>
      </c>
      <c r="DC35" s="124">
        <f>DA35/CF35-1</f>
        <v>0.9019344320357785</v>
      </c>
      <c r="DD35" s="48">
        <f>DD32+DD33+DD34</f>
        <v>127860</v>
      </c>
      <c r="DE35" s="124">
        <f t="shared" si="216"/>
        <v>0.11946908856466103</v>
      </c>
      <c r="DF35" s="124">
        <f>DD35/CI35-1</f>
        <v>1.178705640912769</v>
      </c>
      <c r="DG35" s="48">
        <f>DG32+DG33+DG34</f>
        <v>56998</v>
      </c>
      <c r="DH35" s="124">
        <f t="shared" si="217"/>
        <v>0.10021802581144283</v>
      </c>
      <c r="DI35" s="124">
        <f>DG35/CL35-1</f>
        <v>0.8628842570508608</v>
      </c>
      <c r="DJ35" s="48">
        <f>DJ32+DJ33+DJ34</f>
        <v>184858</v>
      </c>
      <c r="DK35" s="124">
        <f t="shared" si="218"/>
        <v>0.11278878567397306</v>
      </c>
      <c r="DL35" s="124">
        <f>DJ35/CO35-1</f>
        <v>1.0704525710459771</v>
      </c>
      <c r="DM35" s="48">
        <f>DM32+DM33+DM34</f>
        <v>123169</v>
      </c>
      <c r="DN35" s="124">
        <f t="shared" si="271"/>
        <v>0.14952974897688381</v>
      </c>
      <c r="DO35" s="124">
        <f>DM35/CR35-1</f>
        <v>0.22788066646945082</v>
      </c>
      <c r="DP35" s="48">
        <f>DP32+DP33+DP34</f>
        <v>308028</v>
      </c>
      <c r="DQ35" s="124">
        <f t="shared" si="220"/>
        <v>0.12507821753753934</v>
      </c>
      <c r="DR35" s="124">
        <f>DP35/CU35-1</f>
        <v>0.62471451402771261</v>
      </c>
      <c r="DS35" s="46">
        <f>DS32+DS33</f>
        <v>47587</v>
      </c>
      <c r="DT35" s="124">
        <f>DS35/$DS$8</f>
        <v>9.1918788040339414E-2</v>
      </c>
      <c r="DU35" s="124">
        <f>(DS35/CX35)-1</f>
        <v>0.2895507018589778</v>
      </c>
      <c r="DV35" s="46">
        <f>(DV32+DV33+DV34)</f>
        <v>113544</v>
      </c>
      <c r="DW35" s="124">
        <f t="shared" si="222"/>
        <v>0.15146207645403939</v>
      </c>
      <c r="DX35" s="124">
        <f>(DV35/DA35)-1</f>
        <v>0.24831240792453668</v>
      </c>
      <c r="DY35" s="46">
        <f>(DY32+DY33+DY34)</f>
        <v>161131</v>
      </c>
      <c r="DZ35" s="124">
        <f t="shared" si="223"/>
        <v>0.12713909228632747</v>
      </c>
      <c r="EA35" s="124">
        <f>(DY35/DD35)-1</f>
        <v>0.26021429688722031</v>
      </c>
      <c r="EB35" s="46">
        <f>(EB32+EB33+EB34)</f>
        <v>56695.558239999955</v>
      </c>
      <c r="EC35" s="124">
        <f t="shared" si="272"/>
        <v>8.6284628018676618E-2</v>
      </c>
      <c r="ED35" s="124">
        <f>(EB35/DG35)-1</f>
        <v>-5.3061819712980629E-3</v>
      </c>
      <c r="EE35" s="46">
        <f>(EE32+EE33+EE34)</f>
        <v>217826.55824000004</v>
      </c>
      <c r="EF35" s="124">
        <f t="shared" si="273"/>
        <v>0.11318981677748703</v>
      </c>
      <c r="EG35" s="124">
        <f>(EE35/DJ35)-1</f>
        <v>0.17834531499853967</v>
      </c>
      <c r="EH35" s="46">
        <f>(EH32+EH33+EH34)</f>
        <v>119080</v>
      </c>
      <c r="EI35" s="124">
        <f t="shared" si="174"/>
        <v>0.12248760517599622</v>
      </c>
      <c r="EJ35" s="124">
        <f t="shared" si="139"/>
        <v>-3.3198288530393194E-2</v>
      </c>
      <c r="EK35" s="46">
        <f>(EK32+EK33+EK34)</f>
        <v>336907</v>
      </c>
      <c r="EL35" s="124">
        <f t="shared" si="140"/>
        <v>0.11631050981196341</v>
      </c>
      <c r="EM35" s="124">
        <f t="shared" si="157"/>
        <v>9.3754463879907046E-2</v>
      </c>
      <c r="EN35" s="46">
        <f>(EN32+EN33+EN34)</f>
        <v>35731</v>
      </c>
      <c r="EO35" s="124">
        <f t="shared" si="141"/>
        <v>5.7705196552320016E-2</v>
      </c>
      <c r="EP35" s="124">
        <f t="shared" si="142"/>
        <v>-0.24914367369239498</v>
      </c>
      <c r="EQ35" s="46">
        <f>(EQ32+EQ33+EQ34)</f>
        <v>103472</v>
      </c>
      <c r="ER35" s="124">
        <f t="shared" si="158"/>
        <v>0.12099596687906133</v>
      </c>
      <c r="ES35" s="124">
        <f>(EQ35/DV35)-1</f>
        <v>-8.8705699992954301E-2</v>
      </c>
      <c r="ET35" s="46">
        <f>(ET32+ET33+ET34)</f>
        <v>139202</v>
      </c>
      <c r="EU35" s="124">
        <f t="shared" si="159"/>
        <v>9.4414691583105434E-2</v>
      </c>
      <c r="EV35" s="124">
        <f>(ET35/DY35)-1</f>
        <v>-0.13609423388423081</v>
      </c>
      <c r="EW35" s="46">
        <f>(EW32+EW33+EW34)</f>
        <v>68523</v>
      </c>
      <c r="EX35" s="124">
        <f t="shared" si="160"/>
        <v>8.5306127530313969E-2</v>
      </c>
      <c r="EY35" s="124">
        <f>(EW35/EB35)-1</f>
        <v>0.20861319876123074</v>
      </c>
      <c r="EZ35" s="46">
        <f>(EZ32+EZ33+EZ34)</f>
        <v>207725</v>
      </c>
      <c r="FA35" s="124">
        <f t="shared" si="161"/>
        <v>9.1202298530621104E-2</v>
      </c>
      <c r="FB35" s="124">
        <f>(EZ35/EE35)-1</f>
        <v>-4.6374318731466135E-2</v>
      </c>
      <c r="FC35" s="46">
        <f>(FC32+FC33+FC34)</f>
        <v>147675</v>
      </c>
      <c r="FD35" s="124">
        <f t="shared" si="144"/>
        <v>0.12469054285453741</v>
      </c>
      <c r="FE35" s="124">
        <f>(FC35/EH35)-1</f>
        <v>0.24013268390997644</v>
      </c>
      <c r="FF35" s="46">
        <f>(FF32+FF33+FF34)</f>
        <v>355401</v>
      </c>
      <c r="FG35" s="124">
        <f t="shared" si="145"/>
        <v>0.10265889842748038</v>
      </c>
      <c r="FH35" s="124">
        <f>(FF35/EK35)-1</f>
        <v>5.4893486926659296E-2</v>
      </c>
      <c r="FI35" s="46">
        <f>(FI32+FI33+FI34)</f>
        <v>21606</v>
      </c>
      <c r="FJ35" s="124">
        <f t="shared" si="175"/>
        <v>2.9730395428294649E-2</v>
      </c>
      <c r="FK35" s="124">
        <f>(FI35/EN35)-1</f>
        <v>-0.39531499258347091</v>
      </c>
      <c r="FL35" s="46">
        <f>(FL32+FL33+FL34)</f>
        <v>98000</v>
      </c>
      <c r="FM35" s="124">
        <f t="shared" si="147"/>
        <v>0.10346251014829978</v>
      </c>
      <c r="FN35" s="124">
        <f>(FL35/EQ35)-1</f>
        <v>-5.2883871965362594E-2</v>
      </c>
      <c r="FO35" s="46">
        <f t="shared" si="162"/>
        <v>119606</v>
      </c>
      <c r="FP35" s="124">
        <f t="shared" si="176"/>
        <v>7.1452040522505672E-2</v>
      </c>
      <c r="FQ35" s="124">
        <f>(FO35/ET35)-1</f>
        <v>-0.1407738394563296</v>
      </c>
      <c r="FR35" s="46">
        <f>(FR32+FR33+FR34)</f>
        <v>71642</v>
      </c>
      <c r="FS35" s="47">
        <f>(FR35/$FR$8)</f>
        <v>7.8995013882181192E-2</v>
      </c>
      <c r="FT35" s="124">
        <f>(FR35/EW35)-1</f>
        <v>4.5517563445850229E-2</v>
      </c>
      <c r="FU35" s="46">
        <f>FO35+FR35</f>
        <v>191248</v>
      </c>
      <c r="FV35" s="47">
        <f t="shared" si="268"/>
        <v>7.4102660671747159E-2</v>
      </c>
      <c r="FW35" s="124">
        <f>(FU35/EZ35)-1</f>
        <v>-7.9321217956432766E-2</v>
      </c>
      <c r="FX35" s="46">
        <f>SUM(FX32:FX34)</f>
        <v>216154</v>
      </c>
      <c r="FY35" s="47">
        <f t="shared" si="177"/>
        <v>0.16216163498515326</v>
      </c>
      <c r="FZ35" s="124">
        <f>(FX35/FC35)-1</f>
        <v>0.46371423734552231</v>
      </c>
      <c r="GA35" s="46">
        <f>SUM(GA32:GA34)</f>
        <v>407404</v>
      </c>
      <c r="GB35" s="47">
        <f t="shared" si="274"/>
        <v>0.10409399130105736</v>
      </c>
      <c r="GC35" s="124">
        <f>(GA35/FF35)-1</f>
        <v>0.14632204186257214</v>
      </c>
      <c r="GD35" s="46">
        <f>(GD32+GD33+GD34)</f>
        <v>50907.450000000026</v>
      </c>
      <c r="GE35" s="124">
        <f t="shared" si="275"/>
        <v>6.250024554459338E-2</v>
      </c>
      <c r="GF35" s="124">
        <f>(GD35/FI35)-1</f>
        <v>1.3561718966953635</v>
      </c>
      <c r="GG35" s="46">
        <f>(GG32+GG33+GG34)</f>
        <v>118478</v>
      </c>
      <c r="GH35" s="124">
        <f t="shared" si="150"/>
        <v>0.10662186217037828</v>
      </c>
      <c r="GI35" s="124">
        <f t="shared" si="108"/>
        <v>0.20895918367346944</v>
      </c>
      <c r="GJ35" s="46">
        <f t="shared" si="276"/>
        <v>169385.45</v>
      </c>
      <c r="GK35" s="47">
        <f t="shared" si="110"/>
        <v>8.7959816462880785E-2</v>
      </c>
      <c r="GL35" s="124">
        <f>(GJ35/FO35)-1</f>
        <v>0.4161952577629886</v>
      </c>
      <c r="GM35" s="46">
        <f>(GM32+GM33+GM34)</f>
        <v>83390</v>
      </c>
      <c r="GN35" s="47">
        <f t="shared" si="111"/>
        <v>7.9639687477019661E-2</v>
      </c>
      <c r="GO35" s="124">
        <f>(GM35/FR35)-1</f>
        <v>0.16398202171910325</v>
      </c>
      <c r="GP35" s="46">
        <f t="shared" si="277"/>
        <v>252775.45</v>
      </c>
      <c r="GQ35" s="47">
        <f t="shared" si="114"/>
        <v>8.5029273699418567E-2</v>
      </c>
      <c r="GR35" s="124">
        <f>(GP35/FU35)-1</f>
        <v>0.3217155212080649</v>
      </c>
      <c r="GS35" s="46">
        <f>(GS32+GS33+GS34)</f>
        <v>218646.91900000005</v>
      </c>
      <c r="GT35" s="47">
        <f t="shared" si="251"/>
        <v>0.13094143155466473</v>
      </c>
      <c r="GU35" s="124">
        <f>(GS35/FX35)-1</f>
        <v>1.1533069015609465E-2</v>
      </c>
      <c r="GV35" s="46">
        <f t="shared" si="278"/>
        <v>471422.36900000006</v>
      </c>
      <c r="GW35" s="47">
        <f t="shared" si="279"/>
        <v>0.10154248707408675</v>
      </c>
      <c r="GX35" s="124">
        <f>(GV35/GA35)-1</f>
        <v>0.15713731087569105</v>
      </c>
      <c r="GY35" s="46">
        <f>(GY32+GY33+GY34)</f>
        <v>73188.497310000108</v>
      </c>
      <c r="GZ35" s="47">
        <f t="shared" si="257"/>
        <v>7.2399702550710127E-2</v>
      </c>
      <c r="HA35" s="124">
        <f t="shared" si="154"/>
        <v>0.43767753658845754</v>
      </c>
      <c r="HB35" s="46">
        <f>(HB32+HB33+HB34)</f>
        <v>158168.64064000011</v>
      </c>
      <c r="HC35" s="47">
        <f t="shared" si="264"/>
        <v>0.116796340226816</v>
      </c>
      <c r="HD35" s="124">
        <f>(HB35/GG35)-1</f>
        <v>0.33500430999848163</v>
      </c>
      <c r="HE35" s="46">
        <f>GY35+HB35</f>
        <v>231357.13795000024</v>
      </c>
      <c r="HF35" s="47">
        <f t="shared" si="165"/>
        <v>9.7820423542812493E-2</v>
      </c>
      <c r="HG35" s="124">
        <f>(HE35/GJ35)-1</f>
        <v>0.36586193176568726</v>
      </c>
      <c r="HH35" s="46">
        <f>(HH32+HH33+HH34)</f>
        <v>95966</v>
      </c>
      <c r="HI35" s="47">
        <f t="shared" si="280"/>
        <v>7.6873350342247654E-2</v>
      </c>
      <c r="HJ35" s="124">
        <f t="shared" si="166"/>
        <v>0.15080944957428954</v>
      </c>
      <c r="HK35" s="46">
        <f>(HK32+HK33+HK34)</f>
        <v>327324.82345000008</v>
      </c>
      <c r="HL35" s="47">
        <f t="shared" si="224"/>
        <v>9.0584223503287431E-2</v>
      </c>
      <c r="HM35" s="124">
        <f t="shared" si="155"/>
        <v>0.29492331415095907</v>
      </c>
      <c r="HN35" s="46">
        <f>(HN32+HN33+HN34)</f>
        <v>251514.30340999999</v>
      </c>
      <c r="HO35" s="47">
        <f t="shared" si="260"/>
        <v>0.13688851508627023</v>
      </c>
      <c r="HP35" s="124">
        <f>(HN35/GS35)-1</f>
        <v>0.15032173588505926</v>
      </c>
      <c r="HQ35" s="46">
        <f>(HQ32+HQ33+HQ34)</f>
        <v>578836.85553000029</v>
      </c>
      <c r="HR35" s="47">
        <f t="shared" si="281"/>
        <v>0.10619199632094217</v>
      </c>
      <c r="HS35" s="124">
        <f>(HQ35/GV35)-1</f>
        <v>0.22785190859282323</v>
      </c>
      <c r="HT35" s="46">
        <f>(HT32+HT33+HT34)</f>
        <v>65515</v>
      </c>
      <c r="HU35" s="47">
        <f t="shared" si="282"/>
        <v>6.0879172753190082E-2</v>
      </c>
      <c r="HV35" s="124">
        <f>HT35/GY35-1</f>
        <v>-0.10484567373337284</v>
      </c>
      <c r="HW35" s="46">
        <f>(HW32+HW33+HW34)</f>
        <v>174809</v>
      </c>
      <c r="HX35" s="47">
        <f t="shared" si="127"/>
        <v>0.11934888566787899</v>
      </c>
      <c r="HY35" s="124">
        <f>(HW35/HB35)-1</f>
        <v>0.10520643847394617</v>
      </c>
      <c r="HZ35" s="46">
        <f>HT35+HW35</f>
        <v>240324</v>
      </c>
      <c r="IA35" s="47">
        <f t="shared" si="286"/>
        <v>9.458457980578841E-2</v>
      </c>
      <c r="IB35" s="124">
        <f>(HZ35/HE35)-1</f>
        <v>3.8757663279607391E-2</v>
      </c>
      <c r="IC35" s="46">
        <f>(IC32+IC33+IC34)</f>
        <v>84904</v>
      </c>
      <c r="ID35" s="47">
        <f t="shared" si="130"/>
        <v>6.7361779980926961E-2</v>
      </c>
      <c r="IE35" s="124">
        <f>(IC35/HH35)-1</f>
        <v>-0.11526999145530714</v>
      </c>
      <c r="IF35" s="46">
        <f>HZ35+IC35</f>
        <v>325228</v>
      </c>
      <c r="IG35" s="47">
        <f t="shared" si="287"/>
        <v>8.5558059114687127E-2</v>
      </c>
      <c r="IH35" s="124">
        <f>(IF35/HK35)-1</f>
        <v>-6.4059408263008599E-3</v>
      </c>
      <c r="II35" s="46">
        <f>(II32+II33+II34)</f>
        <v>299831</v>
      </c>
      <c r="IJ35" s="47">
        <f t="shared" si="13"/>
        <v>0.15612099740484789</v>
      </c>
      <c r="IK35" s="124">
        <f>(II35/HN35)-1</f>
        <v>0.19210317637974539</v>
      </c>
      <c r="IL35" s="46">
        <f>(IL32+IL33+IL34)</f>
        <v>625059</v>
      </c>
      <c r="IM35" s="47">
        <f>(IL35/IL$8)</f>
        <v>0.10924249317124093</v>
      </c>
      <c r="IN35" s="124">
        <f>(IL35/HQ35)-1</f>
        <v>7.9853492445081775E-2</v>
      </c>
      <c r="IO35" s="46">
        <f>(IO32+IO33+IO34)</f>
        <v>66976</v>
      </c>
      <c r="IP35" s="47">
        <f t="shared" si="283"/>
        <v>5.4245458757058489E-2</v>
      </c>
      <c r="IQ35" s="124">
        <f>IO35/HT35-1</f>
        <v>2.2300236587041056E-2</v>
      </c>
    </row>
    <row r="36" spans="2:251" s="103" customFormat="1" ht="16.5" customHeight="1">
      <c r="B36" s="114" t="s">
        <v>147</v>
      </c>
      <c r="C36" s="114" t="s">
        <v>276</v>
      </c>
      <c r="D36" s="134">
        <f>D35/D37</f>
        <v>6.592722897197737E-4</v>
      </c>
      <c r="E36" s="109"/>
      <c r="F36" s="134">
        <f>F35/F37</f>
        <v>2.1774537222000268</v>
      </c>
      <c r="G36" s="109"/>
      <c r="H36" s="134">
        <f>H35/H37</f>
        <v>2.3442535623917964</v>
      </c>
      <c r="I36" s="109"/>
      <c r="J36" s="134">
        <f>J35/J37</f>
        <v>-2.5810966573357484E-2</v>
      </c>
      <c r="K36" s="109"/>
      <c r="L36" s="134">
        <f>L35/L37</f>
        <v>1.4234727482298699</v>
      </c>
      <c r="M36" s="109"/>
      <c r="N36" s="134">
        <f>N35/N37</f>
        <v>1.8817717767166144</v>
      </c>
      <c r="O36" s="109"/>
      <c r="P36" s="134">
        <f>P35/P37</f>
        <v>3.3052445249464846</v>
      </c>
      <c r="Q36" s="125"/>
      <c r="R36" s="135">
        <f>R35/R37</f>
        <v>0.5544623744442615</v>
      </c>
      <c r="S36" s="125"/>
      <c r="T36" s="135"/>
      <c r="U36" s="135">
        <f>U35/U37</f>
        <v>0.94158570722871726</v>
      </c>
      <c r="V36" s="125"/>
      <c r="W36" s="125"/>
      <c r="X36" s="135">
        <f>X35/X37</f>
        <v>1.4960480816729789</v>
      </c>
      <c r="Y36" s="125"/>
      <c r="Z36" s="125"/>
      <c r="AA36" s="135">
        <f>AA35/AA37</f>
        <v>0.9219496130413305</v>
      </c>
      <c r="AB36" s="125"/>
      <c r="AC36" s="125"/>
      <c r="AD36" s="135">
        <f>AD35/AD37</f>
        <v>2.4179976947143094</v>
      </c>
      <c r="AE36" s="125"/>
      <c r="AF36" s="125"/>
      <c r="AG36" s="135">
        <f>AG35/AG37</f>
        <v>0.32896464563568922</v>
      </c>
      <c r="AH36" s="125"/>
      <c r="AI36" s="125"/>
      <c r="AJ36" s="135">
        <f>AJ35/AJ37</f>
        <v>0.81100022978695463</v>
      </c>
      <c r="AK36" s="125"/>
      <c r="AL36" s="125"/>
      <c r="AM36" s="135">
        <f>AM35/AM37</f>
        <v>0.13798917602934646</v>
      </c>
      <c r="AN36" s="117"/>
      <c r="AO36" s="117"/>
      <c r="AP36" s="135">
        <f>AP35/AP37</f>
        <v>0.33266437466072279</v>
      </c>
      <c r="AQ36" s="117"/>
      <c r="AR36" s="117"/>
      <c r="AS36" s="135">
        <f>AS35/AS37</f>
        <v>0.47062887598493197</v>
      </c>
      <c r="AT36" s="117"/>
      <c r="AU36" s="117"/>
      <c r="AV36" s="135">
        <f>AV35/AV37</f>
        <v>0.29470645325788358</v>
      </c>
      <c r="AW36" s="117"/>
      <c r="AX36" s="117"/>
      <c r="AY36" s="135">
        <f>AY35/AY37</f>
        <v>0.76535177904624041</v>
      </c>
      <c r="AZ36" s="117"/>
      <c r="BA36" s="117"/>
      <c r="BB36" s="135">
        <f>BB35/BB37</f>
        <v>0.47390238686647695</v>
      </c>
      <c r="BC36" s="117"/>
      <c r="BD36" s="117"/>
      <c r="BE36" s="135">
        <f>BE35/BE37</f>
        <v>1.2392623908144298</v>
      </c>
      <c r="BF36" s="117"/>
      <c r="BG36" s="117"/>
      <c r="BH36" s="135">
        <f>BH35/BH37</f>
        <v>0.20640390847329373</v>
      </c>
      <c r="BI36" s="117"/>
      <c r="BJ36" s="117"/>
      <c r="BK36" s="135">
        <f>BK35/BK37</f>
        <v>0.35809577075553944</v>
      </c>
      <c r="BL36" s="117"/>
      <c r="BM36" s="117"/>
      <c r="BN36" s="135">
        <f>BN35/BN37</f>
        <v>0.56450790413054563</v>
      </c>
      <c r="BO36" s="117"/>
      <c r="BP36" s="117"/>
      <c r="BQ36" s="135">
        <f>BQ35/BQ37</f>
        <v>0.23367768255169349</v>
      </c>
      <c r="BR36" s="117"/>
      <c r="BS36" s="117"/>
      <c r="BT36" s="135">
        <f>BT35/BT37</f>
        <v>0.79819381158395153</v>
      </c>
      <c r="BU36" s="117"/>
      <c r="BV36" s="117"/>
      <c r="BW36" s="135">
        <f>BW35/BW37</f>
        <v>0.53789598342050726</v>
      </c>
      <c r="BX36" s="117"/>
      <c r="BY36" s="117"/>
      <c r="BZ36" s="135">
        <f>BZ35/BZ37</f>
        <v>1.335981446758117</v>
      </c>
      <c r="CA36" s="117"/>
      <c r="CB36" s="117"/>
      <c r="CC36" s="135">
        <f>CC35/CC37</f>
        <v>8.928698633629234E-2</v>
      </c>
      <c r="CD36" s="117"/>
      <c r="CE36" s="117"/>
      <c r="CF36" s="135">
        <f>CF35/CF37</f>
        <v>0.39321138070272249</v>
      </c>
      <c r="CG36" s="117"/>
      <c r="CH36" s="117"/>
      <c r="CI36" s="135">
        <f>CI35/CI37</f>
        <v>0.24127375033169873</v>
      </c>
      <c r="CJ36" s="117"/>
      <c r="CK36" s="117"/>
      <c r="CL36" s="135">
        <f>CL35/CL37</f>
        <v>0.25119569595750968</v>
      </c>
      <c r="CM36" s="117"/>
      <c r="CN36" s="117"/>
      <c r="CO36" s="135">
        <f>CO35/CO37</f>
        <v>0.73301255469721238</v>
      </c>
      <c r="CP36" s="117"/>
      <c r="CQ36" s="117"/>
      <c r="CR36" s="135">
        <v>0.82340000000000002</v>
      </c>
      <c r="CS36" s="117"/>
      <c r="CT36" s="117"/>
      <c r="CU36" s="135">
        <f>CU35/CU37</f>
        <v>1.555767999868704</v>
      </c>
      <c r="CV36" s="117"/>
      <c r="CW36" s="117"/>
      <c r="CX36" s="135">
        <f>CX35/CX37</f>
        <v>0.302817941606079</v>
      </c>
      <c r="CY36" s="117"/>
      <c r="CZ36" s="117"/>
      <c r="DA36" s="135">
        <v>0.74629999999999996</v>
      </c>
      <c r="DB36" s="117"/>
      <c r="DC36" s="117"/>
      <c r="DD36" s="135">
        <v>1.0489999999999999</v>
      </c>
      <c r="DE36" s="117"/>
      <c r="DF36" s="117"/>
      <c r="DG36" s="135">
        <v>0.46729999999999999</v>
      </c>
      <c r="DH36" s="117"/>
      <c r="DI36" s="117"/>
      <c r="DJ36" s="135">
        <v>1.5013000000000001</v>
      </c>
      <c r="DK36" s="110"/>
      <c r="DL36" s="117"/>
      <c r="DM36" s="135">
        <v>1.0081</v>
      </c>
      <c r="DN36" s="117"/>
      <c r="DO36" s="117"/>
      <c r="DP36" s="135">
        <v>2.5251999999999999</v>
      </c>
      <c r="DQ36" s="110"/>
      <c r="DR36" s="117"/>
      <c r="DS36" s="135">
        <f>DS35/DS37</f>
        <v>0.38894474004691498</v>
      </c>
      <c r="DT36" s="110" t="s">
        <v>118</v>
      </c>
      <c r="DU36" s="117" t="s">
        <v>118</v>
      </c>
      <c r="DV36" s="135">
        <f>DV35/DV37</f>
        <v>0.92660992190114011</v>
      </c>
      <c r="DW36" s="110" t="s">
        <v>118</v>
      </c>
      <c r="DX36" s="117">
        <f>(DV36/DA36)-1</f>
        <v>0.2416051479313146</v>
      </c>
      <c r="DY36" s="135">
        <f>(DS36+DV36)</f>
        <v>1.3155546619480551</v>
      </c>
      <c r="DZ36" s="110" t="s">
        <v>118</v>
      </c>
      <c r="EA36" s="117">
        <f>(DY36/DD36)-1</f>
        <v>0.25410358622312224</v>
      </c>
      <c r="EB36" s="135">
        <v>0.4627</v>
      </c>
      <c r="EC36" s="110" t="s">
        <v>118</v>
      </c>
      <c r="ED36" s="117">
        <f>(EB36/DG36)-1</f>
        <v>-9.8437834367643973E-3</v>
      </c>
      <c r="EE36" s="135">
        <v>1.788</v>
      </c>
      <c r="EF36" s="110" t="s">
        <v>118</v>
      </c>
      <c r="EG36" s="117">
        <f>(EE36/DJ36)-1</f>
        <v>0.19096782788250177</v>
      </c>
      <c r="EH36" s="135">
        <v>0.9708</v>
      </c>
      <c r="EI36" s="110">
        <f t="shared" si="174"/>
        <v>9.9858050978213919E-7</v>
      </c>
      <c r="EJ36" s="117">
        <f t="shared" si="139"/>
        <v>-3.7000297589524833E-2</v>
      </c>
      <c r="EK36" s="135">
        <v>2.7504</v>
      </c>
      <c r="EL36" s="110">
        <f t="shared" si="140"/>
        <v>9.4952145899854903E-7</v>
      </c>
      <c r="EM36" s="117">
        <f t="shared" si="157"/>
        <v>8.9181054965943307E-2</v>
      </c>
      <c r="EN36" s="135">
        <f>EN35/EN37</f>
        <v>0.29091930533052163</v>
      </c>
      <c r="EO36" s="117">
        <f t="shared" si="141"/>
        <v>4.698316782335269E-7</v>
      </c>
      <c r="EP36" s="117">
        <f t="shared" si="142"/>
        <v>-0.25202920781129323</v>
      </c>
      <c r="EQ36" s="135">
        <f>EQ35/EQ37</f>
        <v>0.83837303516447903</v>
      </c>
      <c r="ER36" s="117" t="s">
        <v>118</v>
      </c>
      <c r="ES36" s="117">
        <f>(EQ36/DV36)-1</f>
        <v>-9.5225493113244575E-2</v>
      </c>
      <c r="ET36" s="135">
        <f>(EN36+EQ36)</f>
        <v>1.1292923404950006</v>
      </c>
      <c r="EU36" s="117">
        <f t="shared" si="159"/>
        <v>7.6595011591068212E-7</v>
      </c>
      <c r="EV36" s="117">
        <f>(ET36/DY36)-1</f>
        <v>-0.14158463106142616</v>
      </c>
      <c r="EW36" s="135">
        <f>EW35/EW37</f>
        <v>0.55471633961530986</v>
      </c>
      <c r="EX36" s="117">
        <f t="shared" si="160"/>
        <v>6.9058130569841631E-7</v>
      </c>
      <c r="EY36" s="117">
        <f>(EW36/EB36)-1</f>
        <v>0.19886825073548708</v>
      </c>
      <c r="EZ36" s="135">
        <f>(ET36+EW36)</f>
        <v>1.6840086801103105</v>
      </c>
      <c r="FA36" s="117">
        <f t="shared" si="161"/>
        <v>7.3936917738152721E-7</v>
      </c>
      <c r="FB36" s="117">
        <f>(EZ36/EE36)-1</f>
        <v>-5.8160693450609369E-2</v>
      </c>
      <c r="FC36" s="135">
        <f>FC35/FC37</f>
        <v>1.1891724310090752</v>
      </c>
      <c r="FD36" s="117">
        <f t="shared" si="144"/>
        <v>1.0040870558332252E-6</v>
      </c>
      <c r="FE36" s="117">
        <f>(FC36/EH36)-1</f>
        <v>0.22494069943250428</v>
      </c>
      <c r="FF36" s="135">
        <f>FF35/FF37</f>
        <v>2.8619134664164982</v>
      </c>
      <c r="FG36" s="117">
        <f t="shared" si="145"/>
        <v>8.2667433084625422E-7</v>
      </c>
      <c r="FH36" s="117">
        <f>(FF36/EK36)-1</f>
        <v>4.0544454049046719E-2</v>
      </c>
      <c r="FI36" s="135">
        <f>FI35/FI37</f>
        <v>0.17398376602460863</v>
      </c>
      <c r="FJ36" s="117">
        <f t="shared" si="175"/>
        <v>2.3940600583243133E-7</v>
      </c>
      <c r="FK36" s="117">
        <f>(FI36/EN36)-1</f>
        <v>-0.4019518030027579</v>
      </c>
      <c r="FL36" s="135">
        <f>FL35/FL37</f>
        <v>0.78415683136627323</v>
      </c>
      <c r="FM36" s="117">
        <f t="shared" si="147"/>
        <v>8.2786565431726167E-7</v>
      </c>
      <c r="FN36" s="117">
        <f>(FL36/EQ36)-1</f>
        <v>-6.4668353494419351E-2</v>
      </c>
      <c r="FO36" s="135">
        <f>FI36+FL36</f>
        <v>0.95814059739088187</v>
      </c>
      <c r="FP36" s="117">
        <f t="shared" si="176"/>
        <v>5.723885155513191E-7</v>
      </c>
      <c r="FQ36" s="117">
        <f>(FO36/ET36)-1</f>
        <v>-0.15155663149995169</v>
      </c>
      <c r="FR36" s="135">
        <f>FR35/FR37</f>
        <v>0.57325065013002596</v>
      </c>
      <c r="FS36" s="121">
        <f t="shared" si="284"/>
        <v>6.3208652836312207E-7</v>
      </c>
      <c r="FT36" s="117">
        <f>(FR36/EW36)-1</f>
        <v>3.3412231064924969E-2</v>
      </c>
      <c r="FU36" s="135">
        <f>FU35/FU37</f>
        <v>1.5302900580116023</v>
      </c>
      <c r="FV36" s="121">
        <f>(FU36/$FU$8)</f>
        <v>5.92939873348647E-7</v>
      </c>
      <c r="FW36" s="117">
        <f>(FU36/EZ36)-1</f>
        <v>-9.1281371595209881E-2</v>
      </c>
      <c r="FX36" s="135">
        <f>FX35/FX37</f>
        <v>1.7169387187735812</v>
      </c>
      <c r="FY36" s="121">
        <f t="shared" si="177"/>
        <v>1.2880704951360521E-6</v>
      </c>
      <c r="FZ36" s="117">
        <f>(FX36/FC36)-1</f>
        <v>0.44380972347018544</v>
      </c>
      <c r="GA36" s="135">
        <f>GA35/GA37</f>
        <v>3.2360617975296875</v>
      </c>
      <c r="GB36" s="121">
        <f t="shared" si="274"/>
        <v>8.2683181461580964E-7</v>
      </c>
      <c r="GC36" s="117">
        <f>(GA36/FF36)-1</f>
        <v>0.13073362821891088</v>
      </c>
      <c r="GD36" s="135">
        <f>GD35/GD37</f>
        <v>0.40436435124508541</v>
      </c>
      <c r="GE36" s="117">
        <f t="shared" si="275"/>
        <v>4.9644740096583177E-7</v>
      </c>
      <c r="GF36" s="117">
        <f>(GD36/FI36)-1</f>
        <v>1.3241498933175828</v>
      </c>
      <c r="GG36" s="135">
        <f>GG35/GG37</f>
        <v>0.94012016649326757</v>
      </c>
      <c r="GH36" s="117">
        <f t="shared" si="150"/>
        <v>8.460419893603728E-7</v>
      </c>
      <c r="GI36" s="117">
        <f t="shared" si="108"/>
        <v>0.19889303885200116</v>
      </c>
      <c r="GJ36" s="135">
        <f>GD36+GG36</f>
        <v>1.3444845177383531</v>
      </c>
      <c r="GK36" s="121">
        <f t="shared" si="110"/>
        <v>6.9817455641821846E-7</v>
      </c>
      <c r="GL36" s="117">
        <f>(GJ36/FO36)-1</f>
        <v>0.4032225765190689</v>
      </c>
      <c r="GM36" s="135">
        <f>GM35/GM37</f>
        <v>0.6610070071974381</v>
      </c>
      <c r="GN36" s="121">
        <f t="shared" si="111"/>
        <v>6.3127942766907377E-7</v>
      </c>
      <c r="GO36" s="117">
        <f>(GM36/FR36)-1</f>
        <v>0.15308549069679556</v>
      </c>
      <c r="GP36" s="205">
        <f>GJ36+GM36</f>
        <v>2.005491524935791</v>
      </c>
      <c r="GQ36" s="121">
        <f t="shared" si="114"/>
        <v>6.7461253763223314E-7</v>
      </c>
      <c r="GR36" s="117">
        <f>(GP36/FU36)-1</f>
        <v>0.3105303236052166</v>
      </c>
      <c r="GS36" s="135">
        <f>GS35/GS37</f>
        <v>1.7162970727989852</v>
      </c>
      <c r="GT36" s="121">
        <f t="shared" si="251"/>
        <v>1.0278415845657524E-6</v>
      </c>
      <c r="GU36" s="117">
        <f>(GS36/FX36)-1</f>
        <v>-3.7371512889772251E-4</v>
      </c>
      <c r="GV36" s="205">
        <f>GP36+GS36</f>
        <v>3.7217885977347764</v>
      </c>
      <c r="GW36" s="121">
        <f t="shared" si="279"/>
        <v>8.0165833322594618E-7</v>
      </c>
      <c r="GX36" s="117">
        <f>(GV36/GA36)-1</f>
        <v>0.15009812253149124</v>
      </c>
      <c r="GY36" s="135">
        <f>GY35/GY37</f>
        <v>0.5745025096635803</v>
      </c>
      <c r="GZ36" s="121">
        <f t="shared" si="257"/>
        <v>5.6831076389098803E-7</v>
      </c>
      <c r="HA36" s="117">
        <f t="shared" si="154"/>
        <v>0.42075459395621673</v>
      </c>
      <c r="HB36" s="135">
        <f>HB35/HB37</f>
        <v>1.2372432637736221</v>
      </c>
      <c r="HC36" s="121">
        <f t="shared" si="264"/>
        <v>9.1361653355763521E-7</v>
      </c>
      <c r="HD36" s="117">
        <f>(HB36/GG36)-1</f>
        <v>0.31604799883045831</v>
      </c>
      <c r="HE36" s="135">
        <f>GY36+HB36</f>
        <v>1.8117457734372024</v>
      </c>
      <c r="HF36" s="121">
        <f t="shared" si="165"/>
        <v>7.6602667408441365E-7</v>
      </c>
      <c r="HG36" s="117">
        <f>(HE36/GJ36)-1</f>
        <v>0.34753933536167492</v>
      </c>
      <c r="HH36" s="135">
        <f>HH35/HH37</f>
        <v>0.15009337434158881</v>
      </c>
      <c r="HI36" s="121">
        <f t="shared" si="280"/>
        <v>1.2023196288071903E-7</v>
      </c>
      <c r="HJ36" s="117">
        <f t="shared" si="166"/>
        <v>-0.7729322492692472</v>
      </c>
      <c r="HK36" s="135">
        <f>HK35/HK37</f>
        <v>0.51194472268694469</v>
      </c>
      <c r="HL36" s="121">
        <f t="shared" si="224"/>
        <v>1.4167613287748858E-7</v>
      </c>
      <c r="HM36" s="117">
        <f t="shared" si="155"/>
        <v>-0.74472855341368971</v>
      </c>
      <c r="HN36" s="135">
        <v>0.39389999999999997</v>
      </c>
      <c r="HO36" s="121">
        <f t="shared" si="260"/>
        <v>2.1438298085411396E-7</v>
      </c>
      <c r="HP36" s="117">
        <f>(HN36/GS36)-1</f>
        <v>-0.7704942773353235</v>
      </c>
      <c r="HQ36" s="135">
        <v>0.90659999999999996</v>
      </c>
      <c r="HR36" s="121">
        <f t="shared" si="281"/>
        <v>1.6632262259184435E-7</v>
      </c>
      <c r="HS36" s="117">
        <f>(HQ36/GV36)-1</f>
        <v>-0.75640744330513787</v>
      </c>
      <c r="HT36" s="135">
        <f>HT35/HT37</f>
        <v>0.10236057804548793</v>
      </c>
      <c r="HU36" s="121">
        <f t="shared" si="282"/>
        <v>9.5117565655920863E-8</v>
      </c>
      <c r="HV36" s="117">
        <f>HT36/GY36-1</f>
        <v>-0.82182744840326516</v>
      </c>
      <c r="HW36" s="135">
        <f>HW35/HW37</f>
        <v>0.27225187234583181</v>
      </c>
      <c r="HX36" s="121">
        <f t="shared" si="127"/>
        <v>1.8587691472103076E-7</v>
      </c>
      <c r="HY36" s="117">
        <f>(HW36/HB36)-1</f>
        <v>-0.77995283521248926</v>
      </c>
      <c r="HZ36" s="135">
        <f>HT36+HW36</f>
        <v>0.37461245039131974</v>
      </c>
      <c r="IA36" s="121">
        <f t="shared" si="286"/>
        <v>1.4743663225595336E-7</v>
      </c>
      <c r="IB36" s="117">
        <f>(HZ36/HE36)-1</f>
        <v>-0.79323122709395721</v>
      </c>
      <c r="IC36" s="135">
        <f>IC35/IC37</f>
        <v>0.13207367325975952</v>
      </c>
      <c r="ID36" s="121">
        <f t="shared" si="130"/>
        <v>1.0478561339155703E-7</v>
      </c>
      <c r="IE36" s="117">
        <f>(IC36/HH36)-1</f>
        <v>-0.12005660583537348</v>
      </c>
      <c r="IF36" s="135">
        <f>HZ36+IC36</f>
        <v>0.50668612365107923</v>
      </c>
      <c r="IG36" s="121">
        <f t="shared" si="287"/>
        <v>1.33294431352561E-7</v>
      </c>
      <c r="IH36" s="117">
        <f>(IF36/HK36)-1</f>
        <v>-1.0271810222528877E-2</v>
      </c>
      <c r="II36" s="135">
        <v>0.4662</v>
      </c>
      <c r="IJ36" s="121">
        <f t="shared" si="13"/>
        <v>2.4274877844565801E-7</v>
      </c>
      <c r="IK36" s="117">
        <f>(II36/HN36)-1</f>
        <v>0.1835491241431837</v>
      </c>
      <c r="IL36" s="135">
        <v>0.97419999999999995</v>
      </c>
      <c r="IM36" s="121">
        <f>(IL36/IL$8)</f>
        <v>1.7026238618662064E-7</v>
      </c>
      <c r="IN36" s="117">
        <f>(IL36/HQ36)-1</f>
        <v>7.4564306198985131E-2</v>
      </c>
      <c r="IO36" s="135">
        <f>IO35/IO37</f>
        <v>0.10407262863528637</v>
      </c>
      <c r="IP36" s="121">
        <f t="shared" si="283"/>
        <v>8.4290902478112921E-8</v>
      </c>
      <c r="IQ36" s="117">
        <f>IO36/HT36-1</f>
        <v>1.6725683094888533E-2</v>
      </c>
    </row>
    <row r="37" spans="2:251" s="103" customFormat="1" ht="21" customHeight="1">
      <c r="B37" s="131" t="s">
        <v>1121</v>
      </c>
      <c r="C37" s="131" t="s">
        <v>222</v>
      </c>
      <c r="D37" s="126">
        <v>3799644</v>
      </c>
      <c r="E37" s="109"/>
      <c r="F37" s="126">
        <v>15018</v>
      </c>
      <c r="G37" s="109"/>
      <c r="H37" s="126">
        <v>15018</v>
      </c>
      <c r="I37" s="109"/>
      <c r="J37" s="126">
        <v>24292</v>
      </c>
      <c r="K37" s="109"/>
      <c r="L37" s="126">
        <v>24292</v>
      </c>
      <c r="M37" s="109"/>
      <c r="N37" s="126">
        <v>24292</v>
      </c>
      <c r="O37" s="109"/>
      <c r="P37" s="126">
        <v>24292</v>
      </c>
      <c r="Q37" s="136"/>
      <c r="R37" s="126">
        <v>24292</v>
      </c>
      <c r="S37" s="136"/>
      <c r="T37" s="136"/>
      <c r="U37" s="126">
        <v>24292</v>
      </c>
      <c r="V37" s="136"/>
      <c r="W37" s="136"/>
      <c r="X37" s="126">
        <v>24292</v>
      </c>
      <c r="Y37" s="136"/>
      <c r="Z37" s="136"/>
      <c r="AA37" s="126">
        <v>24292</v>
      </c>
      <c r="AB37" s="136"/>
      <c r="AC37" s="136"/>
      <c r="AD37" s="126">
        <v>24292</v>
      </c>
      <c r="AE37" s="136"/>
      <c r="AF37" s="136"/>
      <c r="AG37" s="126">
        <v>121852</v>
      </c>
      <c r="AH37" s="136"/>
      <c r="AI37" s="136"/>
      <c r="AJ37" s="126">
        <v>121852</v>
      </c>
      <c r="AK37" s="136"/>
      <c r="AL37" s="136"/>
      <c r="AM37" s="118">
        <v>121582</v>
      </c>
      <c r="AN37" s="117"/>
      <c r="AO37" s="117"/>
      <c r="AP37" s="118">
        <v>121582</v>
      </c>
      <c r="AQ37" s="117"/>
      <c r="AR37" s="117"/>
      <c r="AS37" s="118">
        <v>121582</v>
      </c>
      <c r="AT37" s="117"/>
      <c r="AU37" s="117"/>
      <c r="AV37" s="118">
        <v>121582</v>
      </c>
      <c r="AW37" s="117"/>
      <c r="AX37" s="117"/>
      <c r="AY37" s="118">
        <v>121582</v>
      </c>
      <c r="AZ37" s="117"/>
      <c r="BA37" s="117"/>
      <c r="BB37" s="118">
        <v>121582</v>
      </c>
      <c r="BC37" s="117"/>
      <c r="BD37" s="117"/>
      <c r="BE37" s="118">
        <v>121582</v>
      </c>
      <c r="BF37" s="117"/>
      <c r="BG37" s="117"/>
      <c r="BH37" s="118">
        <v>121582</v>
      </c>
      <c r="BI37" s="117"/>
      <c r="BJ37" s="117"/>
      <c r="BK37" s="118">
        <v>121582</v>
      </c>
      <c r="BL37" s="117"/>
      <c r="BM37" s="117"/>
      <c r="BN37" s="118">
        <v>121582</v>
      </c>
      <c r="BO37" s="117"/>
      <c r="BP37" s="117"/>
      <c r="BQ37" s="118">
        <v>121582</v>
      </c>
      <c r="BR37" s="117"/>
      <c r="BS37" s="117"/>
      <c r="BT37" s="118">
        <v>121582</v>
      </c>
      <c r="BU37" s="117"/>
      <c r="BV37" s="117"/>
      <c r="BW37" s="118">
        <v>121596</v>
      </c>
      <c r="BX37" s="117"/>
      <c r="BY37" s="117"/>
      <c r="BZ37" s="118">
        <v>121596</v>
      </c>
      <c r="CA37" s="117"/>
      <c r="CB37" s="117"/>
      <c r="CC37" s="118">
        <v>121611</v>
      </c>
      <c r="CD37" s="117"/>
      <c r="CE37" s="117"/>
      <c r="CF37" s="118">
        <v>121624</v>
      </c>
      <c r="CG37" s="117"/>
      <c r="CH37" s="117"/>
      <c r="CI37" s="118">
        <f>CF37+CC37</f>
        <v>243235</v>
      </c>
      <c r="CJ37" s="117"/>
      <c r="CK37" s="117"/>
      <c r="CL37" s="118">
        <v>121804</v>
      </c>
      <c r="CM37" s="117"/>
      <c r="CN37" s="117"/>
      <c r="CO37" s="118">
        <v>121804</v>
      </c>
      <c r="CP37" s="117"/>
      <c r="CQ37" s="117"/>
      <c r="CR37" s="118">
        <v>121862</v>
      </c>
      <c r="CS37" s="117"/>
      <c r="CT37" s="117"/>
      <c r="CU37" s="118">
        <v>121862</v>
      </c>
      <c r="CV37" s="117"/>
      <c r="CW37" s="117"/>
      <c r="CX37" s="118">
        <v>121862</v>
      </c>
      <c r="CY37" s="117"/>
      <c r="CZ37" s="117"/>
      <c r="DA37" s="118">
        <v>121901</v>
      </c>
      <c r="DB37" s="117"/>
      <c r="DC37" s="117"/>
      <c r="DD37" s="118">
        <v>121901</v>
      </c>
      <c r="DE37" s="117"/>
      <c r="DF37" s="117"/>
      <c r="DG37" s="118">
        <v>122056</v>
      </c>
      <c r="DH37" s="117"/>
      <c r="DI37" s="117"/>
      <c r="DJ37" s="118">
        <v>122056</v>
      </c>
      <c r="DK37" s="110"/>
      <c r="DL37" s="117"/>
      <c r="DM37" s="118">
        <v>122349</v>
      </c>
      <c r="DN37" s="117"/>
      <c r="DO37" s="117"/>
      <c r="DP37" s="118">
        <v>122349</v>
      </c>
      <c r="DQ37" s="110"/>
      <c r="DR37" s="117"/>
      <c r="DS37" s="118">
        <v>122349</v>
      </c>
      <c r="DT37" s="110" t="s">
        <v>118</v>
      </c>
      <c r="DU37" s="117" t="s">
        <v>118</v>
      </c>
      <c r="DV37" s="118">
        <v>122537</v>
      </c>
      <c r="DW37" s="110"/>
      <c r="DX37" s="117"/>
      <c r="DY37" s="118">
        <v>122537</v>
      </c>
      <c r="DZ37" s="110"/>
      <c r="EA37" s="31"/>
      <c r="EB37" s="118">
        <v>122551</v>
      </c>
      <c r="EC37" s="110"/>
      <c r="ED37" s="117"/>
      <c r="EE37" s="118">
        <v>122551</v>
      </c>
      <c r="EF37" s="110"/>
      <c r="EG37" s="31"/>
      <c r="EH37" s="118">
        <v>122821</v>
      </c>
      <c r="EI37" s="110"/>
      <c r="EJ37" s="31"/>
      <c r="EK37" s="118">
        <v>122821</v>
      </c>
      <c r="EL37" s="110"/>
      <c r="EM37" s="31"/>
      <c r="EN37" s="118">
        <v>122821</v>
      </c>
      <c r="EO37" s="110"/>
      <c r="EP37" s="110"/>
      <c r="EQ37" s="118">
        <v>123420</v>
      </c>
      <c r="ER37" s="31"/>
      <c r="ES37" s="117"/>
      <c r="ET37" s="118">
        <v>123420</v>
      </c>
      <c r="EU37" s="31"/>
      <c r="EV37" s="31"/>
      <c r="EW37" s="118">
        <v>123528</v>
      </c>
      <c r="EX37" s="31"/>
      <c r="EY37" s="31"/>
      <c r="EZ37" s="118">
        <f>EW37</f>
        <v>123528</v>
      </c>
      <c r="FA37" s="31"/>
      <c r="FB37" s="31"/>
      <c r="FC37" s="118">
        <v>124183</v>
      </c>
      <c r="FD37" s="31"/>
      <c r="FE37" s="31"/>
      <c r="FF37" s="118">
        <v>124183</v>
      </c>
      <c r="FG37" s="31"/>
      <c r="FH37" s="31"/>
      <c r="FI37" s="118">
        <v>124184</v>
      </c>
      <c r="FJ37" s="31"/>
      <c r="FK37" s="31"/>
      <c r="FL37" s="118">
        <v>124975</v>
      </c>
      <c r="FM37" s="31"/>
      <c r="FN37" s="31"/>
      <c r="FO37" s="118">
        <v>124975</v>
      </c>
      <c r="FP37" s="31"/>
      <c r="FQ37" s="31"/>
      <c r="FR37" s="118">
        <v>124975</v>
      </c>
      <c r="FS37" s="31"/>
      <c r="FT37" s="31"/>
      <c r="FU37" s="118">
        <v>124975</v>
      </c>
      <c r="FV37" s="31"/>
      <c r="FW37" s="31"/>
      <c r="FX37" s="118">
        <v>125895</v>
      </c>
      <c r="FY37" s="31"/>
      <c r="FZ37" s="31"/>
      <c r="GA37" s="118">
        <v>125895</v>
      </c>
      <c r="GB37" s="31"/>
      <c r="GC37" s="31"/>
      <c r="GD37" s="118">
        <v>125895</v>
      </c>
      <c r="GE37" s="31"/>
      <c r="GF37" s="31"/>
      <c r="GG37" s="118">
        <v>126024.315</v>
      </c>
      <c r="GH37" s="31"/>
      <c r="GI37" s="31"/>
      <c r="GJ37" s="118">
        <v>124975</v>
      </c>
      <c r="GK37" s="31"/>
      <c r="GL37" s="31"/>
      <c r="GM37" s="118">
        <v>126156</v>
      </c>
      <c r="GN37" s="31"/>
      <c r="GO37" s="31"/>
      <c r="GP37" s="118">
        <f>GM37</f>
        <v>126156</v>
      </c>
      <c r="GQ37" s="31"/>
      <c r="GR37" s="31"/>
      <c r="GS37" s="118">
        <v>127394.565</v>
      </c>
      <c r="GT37" s="31"/>
      <c r="GU37" s="31"/>
      <c r="GV37" s="118">
        <f>GS37</f>
        <v>127394.565</v>
      </c>
      <c r="GW37" s="31"/>
      <c r="GX37" s="31"/>
      <c r="GY37" s="118">
        <f>GS37</f>
        <v>127394.565</v>
      </c>
      <c r="GZ37" s="31"/>
      <c r="HA37" s="31"/>
      <c r="HB37" s="118">
        <v>127839.565</v>
      </c>
      <c r="HC37" s="31"/>
      <c r="HD37" s="31"/>
      <c r="HE37" s="118">
        <f>HB37</f>
        <v>127839.565</v>
      </c>
      <c r="HF37" s="31"/>
      <c r="HG37" s="31"/>
      <c r="HH37" s="118">
        <f>127875.065*5</f>
        <v>639375.32499999995</v>
      </c>
      <c r="HI37" s="31"/>
      <c r="HJ37" s="31"/>
      <c r="HK37" s="118">
        <f>HH37</f>
        <v>639375.32499999995</v>
      </c>
      <c r="HL37" s="31"/>
      <c r="HM37" s="31"/>
      <c r="HN37" s="118">
        <v>640041.32499999995</v>
      </c>
      <c r="HO37" s="31"/>
      <c r="HP37" s="31"/>
      <c r="HQ37" s="118">
        <f>HN37</f>
        <v>640041.32499999995</v>
      </c>
      <c r="HR37" s="31"/>
      <c r="HS37" s="31"/>
      <c r="HT37" s="118">
        <f>+HQ37</f>
        <v>640041.32499999995</v>
      </c>
      <c r="HU37" s="31"/>
      <c r="HV37" s="31"/>
      <c r="HW37" s="118">
        <v>642085.57499999995</v>
      </c>
      <c r="HX37" s="31"/>
      <c r="HY37" s="31"/>
      <c r="HZ37" s="118">
        <f>HW37</f>
        <v>642085.57499999995</v>
      </c>
      <c r="IA37" s="31"/>
      <c r="IB37" s="31"/>
      <c r="IC37" s="118">
        <v>642853.32499999995</v>
      </c>
      <c r="ID37" s="31"/>
      <c r="IE37" s="31"/>
      <c r="IF37" s="118">
        <f>IC37</f>
        <v>642853.32499999995</v>
      </c>
      <c r="IG37" s="31"/>
      <c r="IH37" s="31"/>
      <c r="II37" s="118">
        <v>643550.57499999995</v>
      </c>
      <c r="IJ37" s="31"/>
      <c r="IK37" s="31"/>
      <c r="IL37" s="118">
        <f>II37</f>
        <v>643550.57499999995</v>
      </c>
      <c r="IM37" s="31"/>
      <c r="IN37" s="31"/>
      <c r="IO37" s="118">
        <f>+IL37</f>
        <v>643550.57499999995</v>
      </c>
      <c r="IP37" s="31"/>
      <c r="IQ37" s="31"/>
    </row>
    <row r="38" spans="2:251" s="141" customFormat="1" ht="15.75" customHeight="1">
      <c r="B38" s="137"/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282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282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282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282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282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282"/>
      <c r="DQ38" s="138"/>
      <c r="DR38" s="138"/>
      <c r="DS38" s="186"/>
      <c r="DT38" s="138"/>
      <c r="DU38" s="138"/>
      <c r="DV38" s="138"/>
      <c r="DW38" s="138"/>
      <c r="DX38" s="138"/>
      <c r="DY38" s="138"/>
      <c r="DZ38" s="138"/>
      <c r="EA38" s="140"/>
      <c r="EB38" s="138"/>
      <c r="EC38" s="138"/>
      <c r="ED38" s="138"/>
      <c r="EE38" s="138"/>
      <c r="EF38" s="138"/>
      <c r="EG38" s="140"/>
      <c r="EH38" s="138"/>
      <c r="EI38" s="138"/>
      <c r="EJ38" s="140"/>
      <c r="EK38" s="282"/>
      <c r="EL38" s="138"/>
      <c r="EM38" s="140"/>
      <c r="EN38" s="138"/>
      <c r="EO38" s="138"/>
      <c r="EP38" s="138"/>
      <c r="EQ38" s="138"/>
      <c r="ER38" s="140"/>
      <c r="ES38" s="138"/>
      <c r="ET38" s="138"/>
      <c r="EU38" s="140"/>
      <c r="EV38" s="140"/>
      <c r="EW38" s="138"/>
      <c r="EX38" s="140"/>
      <c r="EY38" s="140"/>
      <c r="EZ38" s="138"/>
      <c r="FA38" s="140"/>
      <c r="FB38" s="140"/>
      <c r="FC38" s="138"/>
      <c r="FD38" s="140"/>
      <c r="FE38" s="140"/>
      <c r="FF38" s="282"/>
      <c r="FG38" s="140"/>
      <c r="FH38" s="140"/>
      <c r="FI38" s="138"/>
      <c r="FJ38" s="140"/>
      <c r="FK38" s="140"/>
      <c r="FL38" s="138"/>
      <c r="FM38" s="140"/>
      <c r="FN38" s="140"/>
      <c r="FO38" s="139"/>
      <c r="FP38" s="140"/>
      <c r="FQ38" s="139"/>
      <c r="FR38" s="139"/>
      <c r="FS38" s="139"/>
      <c r="FT38" s="139"/>
      <c r="FU38" s="139"/>
      <c r="FV38" s="139"/>
      <c r="FW38" s="139"/>
      <c r="FX38" s="139"/>
      <c r="FY38" s="139"/>
      <c r="FZ38" s="139"/>
      <c r="GA38" s="282"/>
      <c r="GB38" s="139"/>
      <c r="GC38" s="139"/>
      <c r="GD38" s="138"/>
      <c r="GE38" s="140"/>
      <c r="GF38" s="140"/>
      <c r="GG38" s="138"/>
      <c r="GH38" s="140"/>
      <c r="GI38" s="140"/>
      <c r="GJ38" s="139"/>
      <c r="GK38" s="139"/>
      <c r="GL38" s="139"/>
      <c r="GM38" s="138"/>
      <c r="GN38" s="140"/>
      <c r="GO38" s="140"/>
      <c r="GP38" s="139"/>
      <c r="GQ38" s="139"/>
      <c r="GR38" s="139"/>
      <c r="GS38" s="138"/>
      <c r="GT38" s="140"/>
      <c r="GU38" s="140"/>
      <c r="GV38" s="282"/>
      <c r="GW38" s="140"/>
      <c r="GX38" s="139"/>
      <c r="GY38" s="138"/>
      <c r="GZ38" s="140"/>
      <c r="HA38" s="140"/>
      <c r="HB38" s="138"/>
      <c r="HC38" s="140"/>
      <c r="HD38" s="140"/>
      <c r="HE38" s="139"/>
      <c r="HF38" s="140"/>
      <c r="HG38" s="139"/>
      <c r="HH38" s="138"/>
      <c r="HI38" s="140"/>
      <c r="HJ38" s="140"/>
      <c r="HK38" s="139"/>
      <c r="HL38" s="139"/>
      <c r="HM38" s="139"/>
      <c r="HN38" s="138"/>
      <c r="HO38" s="139"/>
      <c r="HP38" s="140"/>
      <c r="HQ38" s="282"/>
      <c r="HR38" s="139"/>
      <c r="HS38" s="139"/>
      <c r="HT38" s="138"/>
      <c r="HU38" s="140"/>
      <c r="HV38" s="140"/>
      <c r="HW38" s="138"/>
      <c r="HX38" s="140"/>
      <c r="HY38" s="140"/>
      <c r="HZ38" s="139"/>
      <c r="IA38" s="140"/>
      <c r="IB38" s="139"/>
      <c r="IC38" s="138"/>
      <c r="ID38" s="140"/>
      <c r="IE38" s="140"/>
      <c r="IF38" s="139"/>
      <c r="IG38" s="140"/>
      <c r="IH38" s="139"/>
      <c r="II38" s="138"/>
      <c r="IJ38" s="140"/>
      <c r="IK38" s="140"/>
      <c r="IL38" s="139"/>
      <c r="IM38" s="140"/>
      <c r="IN38" s="139"/>
      <c r="IO38" s="138"/>
      <c r="IP38" s="140"/>
      <c r="IQ38" s="140"/>
    </row>
    <row r="39" spans="2:251" ht="15.95" customHeight="1">
      <c r="B39" s="320" t="s">
        <v>329</v>
      </c>
      <c r="C39" s="320" t="s">
        <v>331</v>
      </c>
      <c r="D39" s="321">
        <f>D40-(D9+D12+D21+D22)</f>
        <v>19981</v>
      </c>
      <c r="E39" s="322">
        <f>D39/$D$8</f>
        <v>0.10090802577621558</v>
      </c>
      <c r="F39" s="321">
        <f>F40-(F9+F12+F21+F22)</f>
        <v>34159</v>
      </c>
      <c r="G39" s="322">
        <f>F39/$F$8</f>
        <v>0.12236877928554028</v>
      </c>
      <c r="H39" s="321">
        <f>H40-(H9+H12+H21+H22)</f>
        <v>54140</v>
      </c>
      <c r="I39" s="322">
        <f>H39/$H$8</f>
        <v>0.11346298935367592</v>
      </c>
      <c r="J39" s="321">
        <f>J40-(J9+J12+J21+J22)</f>
        <v>23605</v>
      </c>
      <c r="K39" s="322">
        <f>J39/$J$8</f>
        <v>9.2418945002799388E-2</v>
      </c>
      <c r="L39" s="321">
        <f>L40-(L9+L12+L21+L22)</f>
        <v>77745</v>
      </c>
      <c r="M39" s="322">
        <f>L39/$L$8</f>
        <v>0.10612594239754945</v>
      </c>
      <c r="N39" s="321">
        <f>N40-(N9+N12+N21+N22)</f>
        <v>59026</v>
      </c>
      <c r="O39" s="322">
        <f>N39/$N$8</f>
        <v>0.14615424613914194</v>
      </c>
      <c r="P39" s="321">
        <f>P40-(P9+P12+P21+P22)</f>
        <v>136769</v>
      </c>
      <c r="Q39" s="322">
        <f>P39/$P$8</f>
        <v>0.1203492679733271</v>
      </c>
      <c r="R39" s="321">
        <f>R40-(R9+R12+R21+R22)</f>
        <v>25834</v>
      </c>
      <c r="S39" s="322">
        <f>R39/$R$8</f>
        <v>0.10292635311460388</v>
      </c>
      <c r="T39" s="323">
        <f>R39/D39-1</f>
        <v>0.29292828186777431</v>
      </c>
      <c r="U39" s="321">
        <f>U40-(U9+U12+U21+U22)</f>
        <v>47104</v>
      </c>
      <c r="V39" s="322">
        <f>U39/$U$8</f>
        <v>0.13168245696921241</v>
      </c>
      <c r="W39" s="323">
        <f>U39/F39-1</f>
        <v>0.37896308439942628</v>
      </c>
      <c r="X39" s="321">
        <f>X40-(X9+X12+X21+X22)</f>
        <v>72938</v>
      </c>
      <c r="Y39" s="322">
        <f>X39/$X$8</f>
        <v>0.11982507097045526</v>
      </c>
      <c r="Z39" s="323">
        <f>X39/H39-1</f>
        <v>0.3472109346139638</v>
      </c>
      <c r="AA39" s="321">
        <f>AA40-(AA9+AA12+AA21+AA22)</f>
        <v>29097</v>
      </c>
      <c r="AB39" s="324">
        <f>AA39/$AA$8</f>
        <v>9.0779756834922926E-2</v>
      </c>
      <c r="AC39" s="323">
        <f>AA39/J39-1</f>
        <v>0.23266257148909131</v>
      </c>
      <c r="AD39" s="321">
        <f>AD40-(AD9+AD12+AD21+AD22)</f>
        <v>102035</v>
      </c>
      <c r="AE39" s="322">
        <f>AD39/$AD$8</f>
        <v>0.1098063228898859</v>
      </c>
      <c r="AF39" s="323">
        <f>AD39/L39-1</f>
        <v>0.31243166763135899</v>
      </c>
      <c r="AG39" s="321">
        <f>AG40-(AG9+AG12+AG21+AG22)</f>
        <v>69202</v>
      </c>
      <c r="AH39" s="324">
        <f>AG39/$AG$8</f>
        <v>0.13652567969870522</v>
      </c>
      <c r="AI39" s="323">
        <f>AG39/N39-1</f>
        <v>0.17239860400501472</v>
      </c>
      <c r="AJ39" s="321">
        <f>AJ40-(AJ9+AJ12+AJ21+AJ22)</f>
        <v>171236</v>
      </c>
      <c r="AK39" s="322">
        <f>AJ39/$AJ$8</f>
        <v>0.11923640680869435</v>
      </c>
      <c r="AL39" s="323">
        <f>AJ39/P39-1</f>
        <v>0.2520088616572469</v>
      </c>
      <c r="AM39" s="321">
        <f>AM40-(AM9+AM12+AM21+AM22)</f>
        <v>25924</v>
      </c>
      <c r="AN39" s="325">
        <f>AM39/$AM$8</f>
        <v>8.3546841211371181E-2</v>
      </c>
      <c r="AO39" s="326">
        <f>AM39/R39-1</f>
        <v>3.4837810637144973E-3</v>
      </c>
      <c r="AP39" s="321">
        <f>AP40-(AP9+AP12+AP21+AP22)</f>
        <v>65824</v>
      </c>
      <c r="AQ39" s="325">
        <f>AP39/$AP$8</f>
        <v>0.14813381192965083</v>
      </c>
      <c r="AR39" s="326">
        <f>AP39/U39-1</f>
        <v>0.39741847826086962</v>
      </c>
      <c r="AS39" s="321">
        <f>AS40-(AS9+AS12+AS21+AS22)</f>
        <v>91748</v>
      </c>
      <c r="AT39" s="325">
        <f>AS39/$AS$8</f>
        <v>0.12157721215719117</v>
      </c>
      <c r="AU39" s="326">
        <f>AS39/X39-1</f>
        <v>0.25789026296306461</v>
      </c>
      <c r="AV39" s="321">
        <f>AV40-(AV9+AV12+AV21+AV22)</f>
        <v>55393</v>
      </c>
      <c r="AW39" s="325">
        <f>AV39/$AV$8</f>
        <v>0.14010845866278157</v>
      </c>
      <c r="AX39" s="326">
        <f>AV39/AA39-1</f>
        <v>0.90373578032099533</v>
      </c>
      <c r="AY39" s="321">
        <f>AY40-(AY9+AY12+AY21+AY22)</f>
        <v>147141</v>
      </c>
      <c r="AZ39" s="325">
        <f>AY39/$AY$8</f>
        <v>0.1279480280972447</v>
      </c>
      <c r="BA39" s="326">
        <f>AY39/AD39-1</f>
        <v>0.44206399764786597</v>
      </c>
      <c r="BB39" s="321">
        <f>BB40-(BB9+BB12+BB21+BB22)</f>
        <v>102633</v>
      </c>
      <c r="BC39" s="325">
        <f>BB39/$BB$8</f>
        <v>0.17056547708077816</v>
      </c>
      <c r="BD39" s="326">
        <f>BB39/AG39</f>
        <v>1.4830929741914973</v>
      </c>
      <c r="BE39" s="321">
        <f>BE40-(BE9+BE12+BE21+BE22)</f>
        <v>249774</v>
      </c>
      <c r="BF39" s="325">
        <f>BE39/$BE$8</f>
        <v>0.14258720531954733</v>
      </c>
      <c r="BG39" s="326">
        <f>BE39/AJ39</f>
        <v>1.4586535541591721</v>
      </c>
      <c r="BH39" s="321">
        <f>BH40-(BH9+BH12+BH21+BH22)</f>
        <v>39713</v>
      </c>
      <c r="BI39" s="325">
        <f>BH39/$BH$8</f>
        <v>0.10358570932983466</v>
      </c>
      <c r="BJ39" s="326">
        <f>(BH39/AM39)-1</f>
        <v>0.53190094121277576</v>
      </c>
      <c r="BK39" s="321">
        <f>BK40-(BK9+BK12+BK21+BK22)</f>
        <v>74073</v>
      </c>
      <c r="BL39" s="325">
        <f>BK39/$BK$8</f>
        <v>0.14517115273809103</v>
      </c>
      <c r="BM39" s="326">
        <f>(BK39/AP39)-1</f>
        <v>0.1253190325717064</v>
      </c>
      <c r="BN39" s="321">
        <f>BN40-(BN9+BN12+BN21+BN22)</f>
        <v>113787</v>
      </c>
      <c r="BO39" s="325">
        <f>BN39/$BN$8</f>
        <v>0.12733136458194619</v>
      </c>
      <c r="BP39" s="326">
        <f>BN39/AS39-1</f>
        <v>0.24021232070453857</v>
      </c>
      <c r="BQ39" s="321">
        <f>BQ40-(BQ9+BQ12+BQ21+BQ22)</f>
        <v>42066</v>
      </c>
      <c r="BR39" s="325">
        <f>BQ39/$BQ$8</f>
        <v>9.3681102099172894E-2</v>
      </c>
      <c r="BS39" s="326">
        <f>(BQ39/AV39)-1</f>
        <v>-0.24058996624122186</v>
      </c>
      <c r="BT39" s="321">
        <f>BT40-(BT9+BT12+BT21+BT22)</f>
        <v>155854</v>
      </c>
      <c r="BU39" s="325">
        <f>BT39/$BT$8</f>
        <v>0.11607818486233339</v>
      </c>
      <c r="BV39" s="326">
        <f>BT39/AY39-1</f>
        <v>5.9215310484501238E-2</v>
      </c>
      <c r="BW39" s="321">
        <f>BW40-(BW9+BW12+BW21+BW22)</f>
        <v>89584</v>
      </c>
      <c r="BX39" s="325">
        <f>BW39/$BW$8</f>
        <v>0.14595980826319169</v>
      </c>
      <c r="BY39" s="326">
        <f>(BW39/BB39)-1</f>
        <v>-0.12714234213167308</v>
      </c>
      <c r="BZ39" s="321">
        <f>BZ40-(BZ9+BZ12+BZ21+BZ22)</f>
        <v>245437</v>
      </c>
      <c r="CA39" s="325">
        <f>BZ39/$BZ$8</f>
        <v>0.12545197304058123</v>
      </c>
      <c r="CB39" s="326">
        <f>(BZ39/BE39)-1</f>
        <v>-1.7363696781890869E-2</v>
      </c>
      <c r="CC39" s="321">
        <f>CC40-(CC9+CC12+CC21+CC22)</f>
        <v>18036.279695342848</v>
      </c>
      <c r="CD39" s="325">
        <f>CC39/$CC$8</f>
        <v>4.97348116094153E-2</v>
      </c>
      <c r="CE39" s="325">
        <f>(CC39/BH39)-1</f>
        <v>-0.5458343692155504</v>
      </c>
      <c r="CF39" s="321">
        <f>CF40-(CF9+CF12+CF21+CF22)</f>
        <v>84426.940966587921</v>
      </c>
      <c r="CG39" s="325">
        <f>CF39/$CF$8</f>
        <v>0.15219410628301219</v>
      </c>
      <c r="CH39" s="325">
        <f>(CF39/BK39)-1</f>
        <v>0.1397802298622699</v>
      </c>
      <c r="CI39" s="321">
        <f>CI40-(CI9+CI12+CI21+CI22)</f>
        <v>102463.22066193074</v>
      </c>
      <c r="CJ39" s="325">
        <f>CI39/$CI$8</f>
        <v>0.11169114288727762</v>
      </c>
      <c r="CK39" s="325">
        <f>(CI39/BN39)-1</f>
        <v>-9.9517337991767651E-2</v>
      </c>
      <c r="CL39" s="321">
        <f>CL40-(CL9+CL12+CL21+CL22)</f>
        <v>49019.640550408512</v>
      </c>
      <c r="CM39" s="325">
        <f>CL39/$CL$8</f>
        <v>0.10071218242230499</v>
      </c>
      <c r="CN39" s="326">
        <f>(CL39/BQ39)-1</f>
        <v>0.165303108220618</v>
      </c>
      <c r="CO39" s="321">
        <f>CO40-(CO9+CO12+CO21+CO22)</f>
        <v>151483.86121233925</v>
      </c>
      <c r="CP39" s="325">
        <f>CO39/$CO$8</f>
        <v>0.107885958597532</v>
      </c>
      <c r="CQ39" s="326">
        <f>(CO39/BT39)-1</f>
        <v>-2.8039952697144432E-2</v>
      </c>
      <c r="CR39" s="321">
        <f>CR40-(CR9+CR12+CR21+CR22)</f>
        <v>136850.23646145535</v>
      </c>
      <c r="CS39" s="325">
        <f>CR39/$CR$8</f>
        <v>0.19224372903227238</v>
      </c>
      <c r="CT39" s="326">
        <f>(CR39/BW39)-1</f>
        <v>0.52761917821771021</v>
      </c>
      <c r="CU39" s="321">
        <f>CU40-(CU9+CU12+CU21+CU22)</f>
        <v>288333</v>
      </c>
      <c r="CV39" s="325">
        <f>CU39/$CU$8</f>
        <v>0.13626529323694878</v>
      </c>
      <c r="CW39" s="326">
        <f>(CU39/BZ39)-1</f>
        <v>0.17477397458410926</v>
      </c>
      <c r="CX39" s="321">
        <f>CX40-(CX9+CX12+CX21+CX22)</f>
        <v>46789</v>
      </c>
      <c r="CY39" s="326">
        <f>CX39/$CX$8</f>
        <v>0.10627921661979893</v>
      </c>
      <c r="CZ39" s="326">
        <f>CX39/CC39-1</f>
        <v>1.5941602586747088</v>
      </c>
      <c r="DA39" s="321">
        <f>DA40-(DA9+DA12+DA21+DA22)</f>
        <v>127766</v>
      </c>
      <c r="DB39" s="326">
        <f>DA39/$DA$8</f>
        <v>0.20280671567281333</v>
      </c>
      <c r="DC39" s="326">
        <f>DA39/CF39-1</f>
        <v>0.51333210154521147</v>
      </c>
      <c r="DD39" s="321">
        <f>DD40-(DD9+DD12+DD21+DD22)</f>
        <v>174555</v>
      </c>
      <c r="DE39" s="326">
        <f>DD39/$DD$8</f>
        <v>0.16309969305806668</v>
      </c>
      <c r="DF39" s="326">
        <f>DD39/CI39-1</f>
        <v>0.7035868955937894</v>
      </c>
      <c r="DG39" s="321">
        <f>DG40-(DG9+DG12+DG21+DG22)</f>
        <v>64753</v>
      </c>
      <c r="DH39" s="326">
        <f>DG39/$DG$8</f>
        <v>0.11385343038998488</v>
      </c>
      <c r="DI39" s="326">
        <f>DG39/CL39-1</f>
        <v>0.3209603186178478</v>
      </c>
      <c r="DJ39" s="321">
        <f>DJ40-(DJ9+DJ12+DJ21+DJ22)</f>
        <v>239308</v>
      </c>
      <c r="DK39" s="326">
        <f>DJ39/$DJ$8</f>
        <v>0.1460107689257005</v>
      </c>
      <c r="DL39" s="326">
        <f>DJ39/CO39-1</f>
        <v>0.57975904551677049</v>
      </c>
      <c r="DM39" s="321">
        <f>DM40-(DM9+DM12+DM21+DM22)</f>
        <v>144767</v>
      </c>
      <c r="DN39" s="326">
        <f>DM39/$DM$8</f>
        <v>0.17575017390850409</v>
      </c>
      <c r="DO39" s="326">
        <f>DM39/CR39-1</f>
        <v>5.7849834558191926E-2</v>
      </c>
      <c r="DP39" s="321">
        <f>DP40-(DP9+DP12+DP21+DP22)</f>
        <v>384075</v>
      </c>
      <c r="DQ39" s="326">
        <f>DP39/$DP$8</f>
        <v>0.15595795317545944</v>
      </c>
      <c r="DR39" s="326">
        <f>DP39/CU39-1</f>
        <v>0.33205356306770306</v>
      </c>
      <c r="DS39" s="327">
        <f>DS40-(DS9+DS12+DS21+DS22)</f>
        <v>46691</v>
      </c>
      <c r="DT39" s="326">
        <f>DS39/$DS$8</f>
        <v>9.0188079357628931E-2</v>
      </c>
      <c r="DU39" s="326">
        <f>(DS39/CX39)-1</f>
        <v>-2.0945093932334125E-3</v>
      </c>
      <c r="DV39" s="327">
        <f>DV40-(DV9+DV12+DV21+DV22)</f>
        <v>147521</v>
      </c>
      <c r="DW39" s="324">
        <f>(DV39/$DV$8)</f>
        <v>0.19678571285648161</v>
      </c>
      <c r="DX39" s="324">
        <f>(DV39/DA39)-1</f>
        <v>0.15461859962744384</v>
      </c>
      <c r="DY39" s="327">
        <f>DY40-(DY9+DY12+DY21+DY22)</f>
        <v>194212</v>
      </c>
      <c r="DZ39" s="324">
        <f>(DY39/$DY$8)</f>
        <v>0.15324138366367882</v>
      </c>
      <c r="EA39" s="324">
        <f>(DY39/DD39)-1</f>
        <v>0.11261207069405055</v>
      </c>
      <c r="EB39" s="327">
        <f>EB40-(EB9+EB12+EB21+EB22)</f>
        <v>71272.506239999988</v>
      </c>
      <c r="EC39" s="324">
        <f>(EB39/$EB$8)</f>
        <v>0.10846919723137048</v>
      </c>
      <c r="ED39" s="324">
        <f>(EB39/DG39)-1</f>
        <v>0.10068269022284659</v>
      </c>
      <c r="EE39" s="327">
        <f>EE40-(EE9+EE12+EE21+EE22)</f>
        <v>265484.50623999996</v>
      </c>
      <c r="EF39" s="324">
        <f>(EE39/$EE$8)</f>
        <v>0.13795444807725482</v>
      </c>
      <c r="EG39" s="324">
        <f>(EE39/DJ39)-1</f>
        <v>0.10938416701489273</v>
      </c>
      <c r="EH39" s="327">
        <f>EH40-(EH9+EH12+EH21+EH22)</f>
        <v>202068</v>
      </c>
      <c r="EI39" s="324">
        <f>(EH39/$EH$8)</f>
        <v>0.20785039807443065</v>
      </c>
      <c r="EJ39" s="324">
        <f t="shared" si="139"/>
        <v>0.39581534465727697</v>
      </c>
      <c r="EK39" s="327">
        <f>EK40-(EK9+EK12+EK21+EK22)</f>
        <v>467553</v>
      </c>
      <c r="EL39" s="324">
        <f t="shared" si="140"/>
        <v>0.16141346957502492</v>
      </c>
      <c r="EM39" s="324">
        <f>(EK39/DP39)-1</f>
        <v>0.21734817418472963</v>
      </c>
      <c r="EN39" s="327">
        <f>EN40-(EN9+EN12+EN21+EN22)</f>
        <v>42685</v>
      </c>
      <c r="EO39" s="324">
        <f>EN39/EN$8</f>
        <v>6.893583484469451E-2</v>
      </c>
      <c r="EP39" s="324">
        <f>EN39/DS39-1</f>
        <v>-8.5798119551947938E-2</v>
      </c>
      <c r="EQ39" s="327">
        <f>EQ40-(EQ9+EQ12+EQ21+EQ22)</f>
        <v>158138</v>
      </c>
      <c r="ER39" s="324">
        <f t="shared" si="158"/>
        <v>0.18492017367327393</v>
      </c>
      <c r="ES39" s="324">
        <f>(EQ39/DV39)-1</f>
        <v>7.1969414524033937E-2</v>
      </c>
      <c r="ET39" s="327">
        <f>ET40-(ET9+ET12+ET21+ET22)</f>
        <v>200823</v>
      </c>
      <c r="EU39" s="324">
        <f t="shared" si="159"/>
        <v>0.13620954876937102</v>
      </c>
      <c r="EV39" s="324">
        <f>(ET39/DY39)-1</f>
        <v>3.4040121104772059E-2</v>
      </c>
      <c r="EW39" s="327">
        <f>EW40-(EW9+EW12+EW21+EW22)</f>
        <v>105200</v>
      </c>
      <c r="EX39" s="324">
        <f>EW39/EW8</f>
        <v>0.1309663122774693</v>
      </c>
      <c r="EY39" s="324">
        <f>(EW39/EB39)-1</f>
        <v>0.4760249856480987</v>
      </c>
      <c r="EZ39" s="327">
        <f>EZ40-(EZ9+EZ12+EZ21+EZ22)</f>
        <v>306024</v>
      </c>
      <c r="FA39" s="324">
        <f>EZ39/EZ8</f>
        <v>0.13436077605264071</v>
      </c>
      <c r="FB39" s="324">
        <f>(EZ39/EE39)-1</f>
        <v>0.15270003637557683</v>
      </c>
      <c r="FC39" s="327">
        <f>FC40-(FC9+FC12+FC21+FC22)</f>
        <v>259567</v>
      </c>
      <c r="FD39" s="324">
        <f>FC39/FC8</f>
        <v>0.21916742940324166</v>
      </c>
      <c r="FE39" s="324">
        <f>(FC39/EH39)-1</f>
        <v>0.28455272482530636</v>
      </c>
      <c r="FF39" s="327">
        <f>FF40-(FF9+FF12+FF21+FF22)</f>
        <v>565591</v>
      </c>
      <c r="FG39" s="324">
        <f>FF39/FF8</f>
        <v>0.16337306034731772</v>
      </c>
      <c r="FH39" s="324">
        <f>(FF39/EK39)-1</f>
        <v>0.20968318030255384</v>
      </c>
      <c r="FI39" s="327">
        <f>FI40-(FI9+FI12+FI21+FI22)</f>
        <v>42400</v>
      </c>
      <c r="FJ39" s="324">
        <f>FI39/FI8</f>
        <v>5.8343458583712544E-2</v>
      </c>
      <c r="FK39" s="324">
        <f>(FI39/EN39)-1</f>
        <v>-6.6768185545273973E-3</v>
      </c>
      <c r="FL39" s="327">
        <f>FL40-(FL9+FL12+FL21+FL22)</f>
        <v>160676</v>
      </c>
      <c r="FM39" s="324">
        <f>FL39/FL8</f>
        <v>0.16963206408763487</v>
      </c>
      <c r="FN39" s="324">
        <f>(FL39/EQ39)-1</f>
        <v>1.6049273419418419E-2</v>
      </c>
      <c r="FO39" s="327">
        <f>FO40-(FO9+FO12+FO21+FO22)</f>
        <v>203076</v>
      </c>
      <c r="FP39" s="324">
        <f>FO39/FO8</f>
        <v>0.12131661104918115</v>
      </c>
      <c r="FQ39" s="324">
        <f>(FO39/ET39)-1</f>
        <v>1.1218834496048657E-2</v>
      </c>
      <c r="FR39" s="327">
        <f>FR40-(FR9+FR12+FR21+FR22)</f>
        <v>109608</v>
      </c>
      <c r="FS39" s="324">
        <f>FR39/FR8</f>
        <v>0.12085767401242449</v>
      </c>
      <c r="FT39" s="324">
        <f>(FR39/EW39)-1</f>
        <v>4.1901140684410754E-2</v>
      </c>
      <c r="FU39" s="327">
        <f>FU40-(FU9+FU12+FU21+FU22)</f>
        <v>312678</v>
      </c>
      <c r="FV39" s="324">
        <f>FU39/FU8</f>
        <v>0.12115301458588094</v>
      </c>
      <c r="FW39" s="324">
        <f>(FU39/EZ39)-1</f>
        <v>2.1743392675084294E-2</v>
      </c>
      <c r="FX39" s="327">
        <f>FX40-(FX9+FX12+FX21+FX22)</f>
        <v>350592</v>
      </c>
      <c r="FY39" s="324">
        <f>FX39/FX8</f>
        <v>0.26301882885680977</v>
      </c>
      <c r="FZ39" s="324">
        <f>(FX39/FC39)-1</f>
        <v>0.35068017120820438</v>
      </c>
      <c r="GA39" s="327">
        <f>GA40-(GA9+GA12+GA21+GA22)</f>
        <v>663279</v>
      </c>
      <c r="GB39" s="324">
        <f>GA39/GA8</f>
        <v>0.16947147906297932</v>
      </c>
      <c r="GC39" s="324">
        <f>(GA39/FF39)-1</f>
        <v>0.17271844849016338</v>
      </c>
      <c r="GD39" s="327">
        <f>GD40-(GD9+GD12+GD21+GD22)</f>
        <v>73643.000000000015</v>
      </c>
      <c r="GE39" s="324">
        <f>GD39/GD8</f>
        <v>9.0413202441695456E-2</v>
      </c>
      <c r="GF39" s="324">
        <f>(GD39/FI39)-1</f>
        <v>0.73686320754717016</v>
      </c>
      <c r="GG39" s="327">
        <f>GG40-(GG9+GG12+GG21+GG22)</f>
        <v>195713</v>
      </c>
      <c r="GH39" s="324">
        <f>GG39/GG8</f>
        <v>0.17612792679612455</v>
      </c>
      <c r="GI39" s="324">
        <f>(GG39/FL39)-1</f>
        <v>0.21805994672508655</v>
      </c>
      <c r="GJ39" s="327">
        <f>GJ40-(GJ9+GJ12+GJ21+GJ22)</f>
        <v>269356</v>
      </c>
      <c r="GK39" s="324">
        <f>(GJ39/$GJ$8)</f>
        <v>0.13987331452126328</v>
      </c>
      <c r="GL39" s="324">
        <f>(GJ39/FO39)-1</f>
        <v>0.32638027142547621</v>
      </c>
      <c r="GM39" s="327">
        <f>GM40-(GM9+GM12+GM21+GM22)</f>
        <v>142658</v>
      </c>
      <c r="GN39" s="324">
        <f>GM39/GM8</f>
        <v>0.13624221772510697</v>
      </c>
      <c r="GO39" s="324">
        <f>(GM39/FR39)-1</f>
        <v>0.301529085468214</v>
      </c>
      <c r="GP39" s="327">
        <f>GP40-(GP9+GP12+GP21+GP22)</f>
        <v>412013.99999999988</v>
      </c>
      <c r="GQ39" s="324">
        <f>(GP39/$GP$8)</f>
        <v>0.13859435785394597</v>
      </c>
      <c r="GR39" s="324">
        <f>(GP39/FU39)-1</f>
        <v>0.31769424136012092</v>
      </c>
      <c r="GS39" s="327">
        <f>GS40-(GS9+GS12+GS21+GS22)</f>
        <v>423558.95499999996</v>
      </c>
      <c r="GT39" s="324">
        <f>GS39/GS8</f>
        <v>0.25365743166725252</v>
      </c>
      <c r="GU39" s="324">
        <f>(GS39/FX39)-1</f>
        <v>0.20812498573840799</v>
      </c>
      <c r="GV39" s="327">
        <f>GV40-(GV9+GV12+GV21+GV22)</f>
        <v>835572.95499999973</v>
      </c>
      <c r="GW39" s="324">
        <f>(GV39/$GV$8)</f>
        <v>0.17997906243295794</v>
      </c>
      <c r="GX39" s="324">
        <f>(GV39/GA39)-1</f>
        <v>0.25976090755172376</v>
      </c>
      <c r="GY39" s="327">
        <f>GY40-(GY9+GY12+GY21+GY22)</f>
        <v>130702.39270000001</v>
      </c>
      <c r="GZ39" s="324">
        <f t="shared" si="257"/>
        <v>0.12929373743069261</v>
      </c>
      <c r="HA39" s="324">
        <f t="shared" si="154"/>
        <v>0.7748108129761142</v>
      </c>
      <c r="HB39" s="327">
        <f>HB40-(HB9+HB12+HB21+HB22)</f>
        <v>272186.91381</v>
      </c>
      <c r="HC39" s="324">
        <f t="shared" si="264"/>
        <v>0.20099076063374946</v>
      </c>
      <c r="HD39" s="324">
        <f>(HB39/GG39)-1</f>
        <v>0.39074519224578852</v>
      </c>
      <c r="HE39" s="327">
        <f>HE40-(HE9+HE12+HE21+HE22)</f>
        <v>402889.30650999991</v>
      </c>
      <c r="HF39" s="324">
        <f t="shared" si="165"/>
        <v>0.17034617108807537</v>
      </c>
      <c r="HG39" s="324">
        <f>(HE39/GJ39)-1</f>
        <v>0.49575025805996487</v>
      </c>
      <c r="HH39" s="327">
        <f>HH40-(HH9+HH12+HH21+HH22)</f>
        <v>182658</v>
      </c>
      <c r="HI39" s="324">
        <f>HH39/HH8</f>
        <v>0.14631778366102863</v>
      </c>
      <c r="HJ39" s="324">
        <f>(HH39/GM39)-1</f>
        <v>0.28039086486562259</v>
      </c>
      <c r="HK39" s="327">
        <f>HK40-(HK9+HK12+HK21+HK22)</f>
        <v>585548.99201000005</v>
      </c>
      <c r="HL39" s="324">
        <f>(HK39/$HK$8)</f>
        <v>0.16204545749174068</v>
      </c>
      <c r="HM39" s="324">
        <f>(HK39/GP39)-1</f>
        <v>0.42118712473362607</v>
      </c>
      <c r="HN39" s="327">
        <f>HN40-(HN9+HN12+HN21+HN22)</f>
        <v>453224</v>
      </c>
      <c r="HO39" s="324">
        <f>HN39/HN8</f>
        <v>0.24667050549536673</v>
      </c>
      <c r="HP39" s="324">
        <f>(HN39/GS39)-1</f>
        <v>7.0037581899313306E-2</v>
      </c>
      <c r="HQ39" s="327">
        <f>HQ40-(HQ9+HQ12+HQ21+HQ22)</f>
        <v>1038772.9920099999</v>
      </c>
      <c r="HR39" s="324">
        <f>(HQ39/HQ$8)</f>
        <v>0.19057075701376591</v>
      </c>
      <c r="HS39" s="324">
        <f>(HQ39/GV39)-1</f>
        <v>0.24318646958840384</v>
      </c>
      <c r="HT39" s="327">
        <f>HT40-(HT9+HT12+HT21+HT22)</f>
        <v>116964</v>
      </c>
      <c r="HU39" s="324">
        <f>HT39/HT$8</f>
        <v>0.10868765262770548</v>
      </c>
      <c r="HV39" s="324">
        <f>HT39/GY39-1</f>
        <v>-0.10511202141137244</v>
      </c>
      <c r="HW39" s="327">
        <f>HW40-(HW9+HW12+HW21+HW22)</f>
        <v>301831</v>
      </c>
      <c r="HX39" s="324">
        <f>(HW39/HW$8)</f>
        <v>0.20607173263402676</v>
      </c>
      <c r="HY39" s="324">
        <f>(HW39/HB39)-1</f>
        <v>0.10891076934981903</v>
      </c>
      <c r="HZ39" s="327">
        <f>HZ40-(HZ9+HZ12+HZ21+HZ22)</f>
        <v>418795</v>
      </c>
      <c r="IA39" s="324">
        <f>(HZ39/HZ$8)</f>
        <v>0.16482560668000348</v>
      </c>
      <c r="IB39" s="324">
        <f>(HZ39/HE39)-1</f>
        <v>3.9479065919574952E-2</v>
      </c>
      <c r="IC39" s="327">
        <f>IC40-(IC9+IC12+IC21+IC22)</f>
        <v>164174</v>
      </c>
      <c r="ID39" s="324">
        <f>(IC39/IC$8)</f>
        <v>0.13025361427716836</v>
      </c>
      <c r="IE39" s="324">
        <f>(IC39/HH39)-1</f>
        <v>-0.10119458222470412</v>
      </c>
      <c r="IF39" s="327">
        <f>IF40-(IF9+IF12+IF21+IF22)</f>
        <v>582969</v>
      </c>
      <c r="IG39" s="324">
        <f>(IF39/IF$8)</f>
        <v>0.15336224483756022</v>
      </c>
      <c r="IH39" s="324">
        <f>(IF39/HK39)-1</f>
        <v>-4.4061078495648553E-3</v>
      </c>
      <c r="II39" s="327">
        <f>II40-(II9+II12+II21+II22)</f>
        <v>504875</v>
      </c>
      <c r="IJ39" s="324">
        <f>(II39/II$8)</f>
        <v>0.26288672140229857</v>
      </c>
      <c r="IK39" s="324">
        <f>(II39/HN39)-1</f>
        <v>0.11396351473002309</v>
      </c>
      <c r="IL39" s="327">
        <f>IL40-(IL9+IL12+IL21+IL22)</f>
        <v>1087845</v>
      </c>
      <c r="IM39" s="324">
        <f>(IL39/IL$8)</f>
        <v>0.19012429224100219</v>
      </c>
      <c r="IN39" s="324">
        <f>(IL39/HQ39)-1</f>
        <v>4.7240357967958779E-2</v>
      </c>
      <c r="IO39" s="327">
        <f>IO40-(IO9+IO12+IO21+IO22)</f>
        <v>111383</v>
      </c>
      <c r="IP39" s="324">
        <f>IO39/IO$8</f>
        <v>9.0211746487360328E-2</v>
      </c>
      <c r="IQ39" s="324">
        <f>IO39/HT39-1</f>
        <v>-4.7715536404363768E-2</v>
      </c>
    </row>
    <row r="40" spans="2:251" s="112" customFormat="1" ht="15.95" customHeight="1">
      <c r="B40" s="328" t="s">
        <v>330</v>
      </c>
      <c r="C40" s="328" t="s">
        <v>332</v>
      </c>
      <c r="D40" s="321">
        <f>D13+D16+D17+D18+D19+D21+D22+D25+D24</f>
        <v>21401</v>
      </c>
      <c r="E40" s="322">
        <f>D40/$D$8</f>
        <v>0.10807930832474799</v>
      </c>
      <c r="F40" s="321">
        <f>F13+F16+F17+F18+F19+F21+F22+F25+F24</f>
        <v>40027</v>
      </c>
      <c r="G40" s="322">
        <f>F40/$F$8</f>
        <v>0.14338988636852135</v>
      </c>
      <c r="H40" s="321">
        <f>H13+H16+H17+H18+H19+H21+H22+H25+H24</f>
        <v>61428</v>
      </c>
      <c r="I40" s="322">
        <f>H40/$H$8</f>
        <v>0.1287366920948948</v>
      </c>
      <c r="J40" s="321">
        <f>J13+J16+J17+J18+J19+J21+J22+J25+J24</f>
        <v>23026</v>
      </c>
      <c r="K40" s="322">
        <f>J40/$J$8</f>
        <v>9.0152028283603414E-2</v>
      </c>
      <c r="L40" s="321">
        <f>L13+L16+L17+L18+L19+L21+L22+L25+L24</f>
        <v>84454</v>
      </c>
      <c r="M40" s="322">
        <f>L40/$L$8</f>
        <v>0.11528407407862425</v>
      </c>
      <c r="N40" s="321">
        <f>N13+N16+N17+N18+N19+N21+N22+N25+N24</f>
        <v>60809</v>
      </c>
      <c r="O40" s="322">
        <f>N40/$N$8</f>
        <v>0.15056913145859591</v>
      </c>
      <c r="P40" s="321">
        <f>P13+P16+P17+P18+P19+P21+P22+P25+P24</f>
        <v>145263</v>
      </c>
      <c r="Q40" s="322">
        <f>P40/$P$8</f>
        <v>0.12782352516732165</v>
      </c>
      <c r="R40" s="321">
        <f>R13+R16+R17+R18+R19+R21+R22+R25+R24</f>
        <v>29752</v>
      </c>
      <c r="S40" s="322">
        <f>R40/$R$8</f>
        <v>0.11853622582123149</v>
      </c>
      <c r="T40" s="323">
        <f>R40/D40-1</f>
        <v>0.39021541049483677</v>
      </c>
      <c r="U40" s="321">
        <f>U13+U16+U17+U18+U19+U21+U22+U25+U24</f>
        <v>46767</v>
      </c>
      <c r="V40" s="322">
        <f>U40/$U$8</f>
        <v>0.13074035039655138</v>
      </c>
      <c r="W40" s="323">
        <f>U40/F40-1</f>
        <v>0.16838633922102586</v>
      </c>
      <c r="X40" s="321">
        <f>X13+X16+X17+X18+X19+X21+X22+X25+X24</f>
        <v>76519</v>
      </c>
      <c r="Y40" s="322">
        <f>X40/$X$8</f>
        <v>0.12570806171801072</v>
      </c>
      <c r="Z40" s="323">
        <f>X40/H40-1</f>
        <v>0.24566972716025259</v>
      </c>
      <c r="AA40" s="321">
        <f>AA13+AA16+AA17+AA18+AA19+AA21+AA22+AA25+AA24</f>
        <v>33079</v>
      </c>
      <c r="AB40" s="324">
        <f>AA40/$AA$8</f>
        <v>0.10320320226629602</v>
      </c>
      <c r="AC40" s="323">
        <f>AA40/J40-1</f>
        <v>0.43659341613827851</v>
      </c>
      <c r="AD40" s="321">
        <f>AD13+AD16+AD17+AD18+AD19+AD21+AD22+AD25+AD24</f>
        <v>109598</v>
      </c>
      <c r="AE40" s="322">
        <f>AD40/$AD$8</f>
        <v>0.11794534597036031</v>
      </c>
      <c r="AF40" s="323">
        <f>AD40/L40-1</f>
        <v>0.29772420489260432</v>
      </c>
      <c r="AG40" s="321">
        <f>AG13+AG16+AG17+AG18+AG19+AG21+AG22+AG25+AG24</f>
        <v>71257</v>
      </c>
      <c r="AH40" s="324">
        <f>AG40/$AG$8</f>
        <v>0.14057990171224297</v>
      </c>
      <c r="AI40" s="323">
        <f>AG40/N40-1</f>
        <v>0.17181667187422911</v>
      </c>
      <c r="AJ40" s="321">
        <f>AJ13+AJ16+AJ17+AJ18+AJ19+AJ21+AJ22+AJ25+AJ24</f>
        <v>180854</v>
      </c>
      <c r="AK40" s="322">
        <f>AJ40/$AJ$8</f>
        <v>0.12593368869267915</v>
      </c>
      <c r="AL40" s="323">
        <f>AJ40/P40-1</f>
        <v>0.24501077356243495</v>
      </c>
      <c r="AM40" s="321">
        <f>AM13+AM16+AM17+AM18+AM19+AM21+AM22+AM25+AM24</f>
        <v>38858</v>
      </c>
      <c r="AN40" s="325">
        <f>AM40/$AM$8</f>
        <v>0.12523002452520682</v>
      </c>
      <c r="AO40" s="326">
        <f>AM40/R40-1</f>
        <v>0.3060634579187953</v>
      </c>
      <c r="AP40" s="321">
        <f>AP13+AP16+AP17+AP18+AP19+AP21+AP22+AP25+AP24</f>
        <v>75234</v>
      </c>
      <c r="AQ40" s="325">
        <f>AP40/$AP$8</f>
        <v>0.16931057375296779</v>
      </c>
      <c r="AR40" s="326">
        <f>AP40/U40-1</f>
        <v>0.60869844120854455</v>
      </c>
      <c r="AS40" s="321">
        <f>AS13+AS16+AS17+AS18+AS19+AS21+AS22+AS25+AS24</f>
        <v>114089</v>
      </c>
      <c r="AT40" s="325">
        <f>AS40/$AS$8</f>
        <v>0.15118174301131124</v>
      </c>
      <c r="AU40" s="326">
        <f>AS40/X40-1</f>
        <v>0.49098916608946808</v>
      </c>
      <c r="AV40" s="321">
        <f>AV13+AV16+AV17+AV18+AV19+AV21+AV22+AV25+AV24</f>
        <v>69729</v>
      </c>
      <c r="AW40" s="325">
        <f>AV40/$AV$8</f>
        <v>0.17636926532408601</v>
      </c>
      <c r="AX40" s="326">
        <f>AV40/AA40-1</f>
        <v>1.1079536866289792</v>
      </c>
      <c r="AY40" s="321">
        <f>AY13+AY16+AY17+AY18+AY19+AY21+AY22+AY25+AY24</f>
        <v>183820</v>
      </c>
      <c r="AZ40" s="325">
        <f>AY40/$AY$8</f>
        <v>0.15984264429924713</v>
      </c>
      <c r="BA40" s="326">
        <f>AY40/AD40-1</f>
        <v>0.67722038723334377</v>
      </c>
      <c r="BB40" s="321">
        <f>BB13+BB16+BB17+BB18+BB19+BB21+BB22+BB25+BB24</f>
        <v>101404</v>
      </c>
      <c r="BC40" s="325">
        <f>BB40/$BB$8</f>
        <v>0.16852300564047851</v>
      </c>
      <c r="BD40" s="326">
        <f>BB40/AG40</f>
        <v>1.4230742242867367</v>
      </c>
      <c r="BE40" s="321">
        <f>BE13+BE16+BE17+BE18+BE19+BE21+BE22+BE25+BE24</f>
        <v>285225</v>
      </c>
      <c r="BF40" s="325">
        <f>BE40/$BE$8</f>
        <v>0.16282493629147904</v>
      </c>
      <c r="BG40" s="326">
        <f>BE40/AJ40</f>
        <v>1.5771008658918244</v>
      </c>
      <c r="BH40" s="321">
        <f>BH13+BH16+BH17+BH18+BH19+BH21+BH22+BH25+BH24</f>
        <v>54445</v>
      </c>
      <c r="BI40" s="325">
        <f>BH40/$BH$8</f>
        <v>0.14201203496242662</v>
      </c>
      <c r="BJ40" s="326">
        <f>(BH40/AM40)-1</f>
        <v>0.40112718101806588</v>
      </c>
      <c r="BK40" s="321">
        <f>BK13+BK16+BK17+BK18+BK19+BK21+BK22+BK25+BK24</f>
        <v>85677</v>
      </c>
      <c r="BL40" s="325">
        <f>BK40/$BK$8</f>
        <v>0.16791312425771099</v>
      </c>
      <c r="BM40" s="326">
        <f>(BK40/AP40)-1</f>
        <v>0.13880692240210535</v>
      </c>
      <c r="BN40" s="321">
        <f>BN13+BN16+BN17+BN18+BN19+BN21+BN22+BN25+BN24</f>
        <v>140123</v>
      </c>
      <c r="BO40" s="325">
        <f>BN40/$BN$8</f>
        <v>0.15680220762755012</v>
      </c>
      <c r="BP40" s="326">
        <f>BN40/AS40-1</f>
        <v>0.22819027250655188</v>
      </c>
      <c r="BQ40" s="321">
        <f>BQ13+BQ16+BQ17+BQ18+BQ19+BQ21+BQ22+BQ25+BQ24</f>
        <v>61722</v>
      </c>
      <c r="BR40" s="325">
        <f>BQ40/$BQ$8</f>
        <v>0.13745507021740003</v>
      </c>
      <c r="BS40" s="326">
        <f>(BQ40/AV40)-1</f>
        <v>-0.11483027147958524</v>
      </c>
      <c r="BT40" s="321">
        <f>BT13+BT16+BT17+BT18+BT19+BT21+BT22+BT25+BT24</f>
        <v>201845</v>
      </c>
      <c r="BU40" s="325">
        <f>BT40/$BT$8</f>
        <v>0.15033172856351254</v>
      </c>
      <c r="BV40" s="326">
        <f>BT40/AY40-1</f>
        <v>9.8057882711348077E-2</v>
      </c>
      <c r="BW40" s="321">
        <f>BW13+BW16+BW17+BW18+BW19+BW21+BW22+BW25+BW24</f>
        <v>95264</v>
      </c>
      <c r="BX40" s="325">
        <f>BW40/$BW$8</f>
        <v>0.15521427011949335</v>
      </c>
      <c r="BY40" s="326">
        <f>(BW40/BB40)-1</f>
        <v>-6.0549879689164143E-2</v>
      </c>
      <c r="BZ40" s="321">
        <f>BZ13+BZ16+BZ17+BZ18+BZ19+BZ21+BZ22+BZ25+BZ24</f>
        <v>297109</v>
      </c>
      <c r="CA40" s="325">
        <f>BZ40/$BZ$8</f>
        <v>0.15186345277245911</v>
      </c>
      <c r="CB40" s="326">
        <f>(BZ40/BE40)-1</f>
        <v>4.1665351915154636E-2</v>
      </c>
      <c r="CC40" s="321">
        <f>CC13+CC16+CC17+CC18+CC19+CC21+CC22+CC25+CC24</f>
        <v>38124.279695342848</v>
      </c>
      <c r="CD40" s="325">
        <f>CC40/$CC$8</f>
        <v>0.10512721583498878</v>
      </c>
      <c r="CE40" s="325">
        <f>(CC40/BH40)-1</f>
        <v>-0.29976527329703651</v>
      </c>
      <c r="CF40" s="321">
        <f>CF13+CF16+CF17+CF18+CF19+CF21+CF22+CF25+CF24</f>
        <v>93498.940966587921</v>
      </c>
      <c r="CG40" s="325">
        <f>CF40/$CF$8</f>
        <v>0.16854794921978167</v>
      </c>
      <c r="CH40" s="325">
        <f>(CF40/BK40)-1</f>
        <v>9.129569156935835E-2</v>
      </c>
      <c r="CI40" s="321">
        <f>CI13+CI16+CI17+CI18+CI19+CI21+CI22+CI25+CI24</f>
        <v>131626.22066193074</v>
      </c>
      <c r="CJ40" s="325">
        <f>CI40/$CI$8</f>
        <v>0.14348058673824451</v>
      </c>
      <c r="CK40" s="325">
        <f>(CI40/BN40)-1</f>
        <v>-6.0638006166505609E-2</v>
      </c>
      <c r="CL40" s="321">
        <f>CL13+CL16+CL17+CL18+CL19+CL21+CL22+CL25+CL24</f>
        <v>68171.640550408512</v>
      </c>
      <c r="CM40" s="325">
        <f>CL40/$CL$8</f>
        <v>0.14006048641014221</v>
      </c>
      <c r="CN40" s="326">
        <f>(CL40/BQ40)-1</f>
        <v>0.10449500259888711</v>
      </c>
      <c r="CO40" s="321">
        <f>CO13+CO16+CO17+CO18+CO19+CO21+CO22+CO25+CO24</f>
        <v>199798.86121233925</v>
      </c>
      <c r="CP40" s="325">
        <f>CO40/$CO$8</f>
        <v>0.14229563133708037</v>
      </c>
      <c r="CQ40" s="326">
        <f>(CO40/BT40)-1</f>
        <v>-1.0137178466946173E-2</v>
      </c>
      <c r="CR40" s="321">
        <f>CR13+CR16+CR17+CR18+CR19+CR21+CR22+CR25+CR24</f>
        <v>156114.23646145535</v>
      </c>
      <c r="CS40" s="325">
        <f>CR40/$CR$8</f>
        <v>0.21930530591979769</v>
      </c>
      <c r="CT40" s="326">
        <f>(CR40/BW40)-1</f>
        <v>0.63875374182750422</v>
      </c>
      <c r="CU40" s="321">
        <f>CU13+CU16+CU17+CU18+CU19+CU21+CU22+CU25+CU24</f>
        <v>355910</v>
      </c>
      <c r="CV40" s="325">
        <f>CU40/$CU$8</f>
        <v>0.16820197658943803</v>
      </c>
      <c r="CW40" s="326">
        <f>(CU40/BZ40)-1</f>
        <v>0.19791053115186674</v>
      </c>
      <c r="CX40" s="321">
        <f>CX13+CX16+CX17+CX18+CX19+CX21+CX22+CX25+CX24</f>
        <v>73111</v>
      </c>
      <c r="CY40" s="326">
        <f>CX40/$CX$8</f>
        <v>0.16606851623864838</v>
      </c>
      <c r="CZ40" s="326">
        <f>CX40/CC40-1</f>
        <v>0.91770180536502122</v>
      </c>
      <c r="DA40" s="321">
        <f>DA13+DA16+DA17+DA18+DA19+DA21+DA22+DA25+DA24</f>
        <v>152505</v>
      </c>
      <c r="DB40" s="326">
        <f>DA40/$DA$8</f>
        <v>0.24207565528921934</v>
      </c>
      <c r="DC40" s="326">
        <f>DA40/CF40-1</f>
        <v>0.63108799333350785</v>
      </c>
      <c r="DD40" s="321">
        <f>DD13+DD16+DD17+DD18+DD19+DD21+DD22+DD25+DD24</f>
        <v>225616</v>
      </c>
      <c r="DE40" s="326">
        <f>DD40/$DD$8</f>
        <v>0.21080977542315474</v>
      </c>
      <c r="DF40" s="326">
        <f>DD40/CI40-1</f>
        <v>0.7140657755377855</v>
      </c>
      <c r="DG40" s="321">
        <f>DG13+DG16+DG17+DG18+DG19+DG21+DG22+DG25+DG24</f>
        <v>101243</v>
      </c>
      <c r="DH40" s="326">
        <f>DG40/$DG$8</f>
        <v>0.17801280022505891</v>
      </c>
      <c r="DI40" s="326">
        <f>DG40/CL40-1</f>
        <v>0.48511901991176765</v>
      </c>
      <c r="DJ40" s="321">
        <f>DJ13+DJ16+DJ17+DJ18+DJ19+DJ21+DJ22+DJ25+DJ24</f>
        <v>326859</v>
      </c>
      <c r="DK40" s="326">
        <f>DJ40/$DJ$8</f>
        <v>0.19942891136228436</v>
      </c>
      <c r="DL40" s="326">
        <f>DJ40/CO40-1</f>
        <v>0.63594025519807973</v>
      </c>
      <c r="DM40" s="321">
        <f>DM13+DM16+DM17+DM18+DM19+DM21+DM22+DM25+DM24</f>
        <v>178260</v>
      </c>
      <c r="DN40" s="326">
        <f>DM40/$DM$8</f>
        <v>0.21641137829014859</v>
      </c>
      <c r="DO40" s="326">
        <f>DM40/CR40-1</f>
        <v>0.14185614355557141</v>
      </c>
      <c r="DP40" s="321">
        <f>DP13+DP16+DP17+DP18+DP19+DP21+DP22+DP25+DP24</f>
        <v>505120</v>
      </c>
      <c r="DQ40" s="326">
        <f>DP40/$DP$8</f>
        <v>0.2051096304315253</v>
      </c>
      <c r="DR40" s="326">
        <f>DP40/CU40-1</f>
        <v>0.41923519991008962</v>
      </c>
      <c r="DS40" s="327">
        <f>DS13+DS16+DS17+DS18+DS19+DS21+DS22+DS25+DS24</f>
        <v>85159</v>
      </c>
      <c r="DT40" s="326">
        <f>DS40/$DS$8</f>
        <v>0.1644926570434628</v>
      </c>
      <c r="DU40" s="326">
        <f>(DS40/CX40)-1</f>
        <v>0.16479052399775673</v>
      </c>
      <c r="DV40" s="327">
        <f>DV13+DV16+DV17+DV18+DV19+DV21+DV22+DV25+DV24</f>
        <v>179669</v>
      </c>
      <c r="DW40" s="324">
        <f>(DV40/$DV$8)</f>
        <v>0.23966955378021565</v>
      </c>
      <c r="DX40" s="324">
        <f>(DV40/DA40)-1</f>
        <v>0.1781187502049113</v>
      </c>
      <c r="DY40" s="327">
        <f>DY13+DY16+DY17+DY18+DY19+DY21+DY22+DY25+DY24</f>
        <v>264828</v>
      </c>
      <c r="DZ40" s="324">
        <f>(DY40/$DY$8)</f>
        <v>0.20896035854058831</v>
      </c>
      <c r="EA40" s="324">
        <f>(DY40/DD40)-1</f>
        <v>0.1737997305155663</v>
      </c>
      <c r="EB40" s="327">
        <f>EB13+EB16+EB17+EB18+EB19+EB21+EB22+EB25+EB24</f>
        <v>105242.18123999999</v>
      </c>
      <c r="EC40" s="324">
        <f>(EB40/$EB$8)</f>
        <v>0.16016744066135422</v>
      </c>
      <c r="ED40" s="324">
        <f>(EB40/DG40)-1</f>
        <v>3.9500817241685748E-2</v>
      </c>
      <c r="EE40" s="327">
        <f>EE13+EE16+EE17+EE18+EE19+EE21+EE22+EE25+EE24</f>
        <v>370070.18123999995</v>
      </c>
      <c r="EF40" s="324">
        <f>(EE40/$EE$8)</f>
        <v>0.1923005915707251</v>
      </c>
      <c r="EG40" s="324">
        <f>(EE40/DJ40)-1</f>
        <v>0.13220128936330333</v>
      </c>
      <c r="EH40" s="327">
        <f>EH13+EH16+EH17+EH18+EH19+EH21+EH22+EH25+EH24</f>
        <v>222557</v>
      </c>
      <c r="EI40" s="324">
        <f>(EH40/$EH$8)</f>
        <v>0.22892571334526529</v>
      </c>
      <c r="EJ40" s="324">
        <f t="shared" si="139"/>
        <v>0.24849657803208802</v>
      </c>
      <c r="EK40" s="327">
        <f>EK13+EK16+EK17+EK18+EK19+EK21+EK22+EK25+EK24</f>
        <v>592626</v>
      </c>
      <c r="EL40" s="324">
        <f t="shared" si="140"/>
        <v>0.20459246079133003</v>
      </c>
      <c r="EM40" s="324">
        <f>(EK40/DP40)-1</f>
        <v>0.17323804244535945</v>
      </c>
      <c r="EN40" s="327">
        <f>EN13+EN16+EN17+EN18+EN19+EN21+EN22+EN25+EN24</f>
        <v>83588</v>
      </c>
      <c r="EO40" s="324">
        <f>EN40/EN8</f>
        <v>0.13499375806485475</v>
      </c>
      <c r="EP40" s="324">
        <f>EN40/DS40-1</f>
        <v>-1.8447844620063658E-2</v>
      </c>
      <c r="EQ40" s="327">
        <f>EQ13+EQ16+EQ17+EQ18+EQ19+EQ21+EQ22+EQ25+EQ24</f>
        <v>190395</v>
      </c>
      <c r="ER40" s="324">
        <f t="shared" si="158"/>
        <v>0.22264020328145664</v>
      </c>
      <c r="ES40" s="324">
        <f>(EQ40/DV40)-1</f>
        <v>5.969866810635116E-2</v>
      </c>
      <c r="ET40" s="327">
        <f>ET13+ET16+ET17+ET18+ET19+ET21+ET22+ET25+ET24</f>
        <v>273982</v>
      </c>
      <c r="EU40" s="324">
        <f t="shared" si="159"/>
        <v>0.18583013196162695</v>
      </c>
      <c r="EV40" s="324">
        <f>(ET40/DY40)-1</f>
        <v>3.4565831407555203E-2</v>
      </c>
      <c r="EW40" s="327">
        <f>EW13+EW16+EW17+EW18+EW19+EW21+EW22+EW25+EW24</f>
        <v>148184</v>
      </c>
      <c r="EX40" s="324">
        <f>EW40/EW8</f>
        <v>0.18447825112665886</v>
      </c>
      <c r="EY40" s="324">
        <f>(EW40/EB40)-1</f>
        <v>0.40802858943101095</v>
      </c>
      <c r="EZ40" s="327">
        <f>EZ13+EZ16+EZ17+EZ18+EZ19+EZ21+EZ22+EZ25+EZ24</f>
        <v>422166</v>
      </c>
      <c r="FA40" s="324">
        <f>EZ40/EZ8</f>
        <v>0.18535327746529395</v>
      </c>
      <c r="FB40" s="324">
        <f>(EZ40/EE40)-1</f>
        <v>0.14077280851281171</v>
      </c>
      <c r="FC40" s="327">
        <f>FC13+FC16+FC17+FC18+FC19+FC21+FC22+FC25+FC24</f>
        <v>292283</v>
      </c>
      <c r="FD40" s="324">
        <f>FC40/FC8</f>
        <v>0.24679144023804137</v>
      </c>
      <c r="FE40" s="324">
        <f>(FC40/EH40)-1</f>
        <v>0.31329502105078699</v>
      </c>
      <c r="FF40" s="327">
        <f>FF13+FF16+FF17+FF18+FF19+FF21+FF22+FF25+FF24</f>
        <v>714449</v>
      </c>
      <c r="FG40" s="324">
        <f>FF40/FF8</f>
        <v>0.20637124634600054</v>
      </c>
      <c r="FH40" s="324">
        <f>(FF40/EK40)-1</f>
        <v>0.20556472378869639</v>
      </c>
      <c r="FI40" s="327">
        <f>FI13+FI16+FI17+FI18+FI19+FI21+FI22+FI25+FI24</f>
        <v>89968</v>
      </c>
      <c r="FJ40" s="324">
        <f>FI40/FI8</f>
        <v>0.12379821419479835</v>
      </c>
      <c r="FK40" s="324">
        <f>(FI40/EN40)-1</f>
        <v>7.6326745465856272E-2</v>
      </c>
      <c r="FL40" s="327">
        <f>FL13+FL16+FL17+FL18+FL19+FL21+FL22+FL25+FL24</f>
        <v>201821</v>
      </c>
      <c r="FM40" s="324">
        <f>FL40/FL8</f>
        <v>0.21307048225142869</v>
      </c>
      <c r="FN40" s="324">
        <f>(FL40/EQ40)-1</f>
        <v>6.0012080149163483E-2</v>
      </c>
      <c r="FO40" s="327">
        <f>FO13+FO16+FO17+FO18+FO19+FO21+FO22+FO25+FO24</f>
        <v>291789</v>
      </c>
      <c r="FP40" s="324">
        <f>FO40/FO8</f>
        <v>0.17431332418124013</v>
      </c>
      <c r="FQ40" s="324">
        <f>(FO40/ET40)-1</f>
        <v>6.4993320729098913E-2</v>
      </c>
      <c r="FR40" s="327">
        <f>FR13+FR16+FR17+FR18+FR19+FR21+FR22+FR25+FR24</f>
        <v>154626</v>
      </c>
      <c r="FS40" s="324">
        <f>FR40/FR8</f>
        <v>0.17049611982560717</v>
      </c>
      <c r="FT40" s="324">
        <f>(FR40/EW40)-1</f>
        <v>4.3472979538951684E-2</v>
      </c>
      <c r="FU40" s="327">
        <f>FU13+FU16+FU17+FU18+FU19+FU21+FU22+FU25+FU24</f>
        <v>446409</v>
      </c>
      <c r="FV40" s="324">
        <f>FU40/FU8</f>
        <v>0.17296962398463764</v>
      </c>
      <c r="FW40" s="324">
        <f>(FU40/EZ40)-1</f>
        <v>5.7425278208098174E-2</v>
      </c>
      <c r="FX40" s="327">
        <f>FX13+FX16+FX17+FX18+FX19+FX21+FX22+FX25+FX24</f>
        <v>390718</v>
      </c>
      <c r="FY40" s="324">
        <f>FX40/FX8</f>
        <v>0.29312189317860932</v>
      </c>
      <c r="FZ40" s="324">
        <f>(FX40/FC40)-1</f>
        <v>0.33677976481697525</v>
      </c>
      <c r="GA40" s="327">
        <f>GA13+GA16+GA17+GA18+GA19+GA21+GA22+GA25+GA24</f>
        <v>837134</v>
      </c>
      <c r="GB40" s="324">
        <f>GA40/GA8</f>
        <v>0.21389239996126536</v>
      </c>
      <c r="GC40" s="324">
        <f>(GA40/FF40)-1</f>
        <v>0.17171974486632346</v>
      </c>
      <c r="GD40" s="327">
        <f>GD13+GD16+GD17+GD18+GD19+GD21+GD22+GD25+GD24</f>
        <v>135060.48000000001</v>
      </c>
      <c r="GE40" s="324">
        <f>GD40/GD8</f>
        <v>0.16581685319870942</v>
      </c>
      <c r="GF40" s="324">
        <f>(GD40/FI40)-1</f>
        <v>0.50120576204872846</v>
      </c>
      <c r="GG40" s="327">
        <f>GG13+GG16+GG17+GG18+GG19+GG21+GG22+GG25+GG24</f>
        <v>248105</v>
      </c>
      <c r="GH40" s="324">
        <f>GG40/GG8</f>
        <v>0.22327703973549268</v>
      </c>
      <c r="GI40" s="324">
        <f>(GG40/FL40)-1</f>
        <v>0.22933193275229047</v>
      </c>
      <c r="GJ40" s="327">
        <f>GJ13+GJ16+GJ17+GJ18+GJ19+GJ21+GJ22+GJ25+GJ24</f>
        <v>383165.48</v>
      </c>
      <c r="GK40" s="324">
        <f>(GJ40/$GJ$8)</f>
        <v>0.19897320162807144</v>
      </c>
      <c r="GL40" s="324">
        <f>(GJ40/FO40)-1</f>
        <v>0.31315944055464739</v>
      </c>
      <c r="GM40" s="327">
        <f>GM13+GM16+GM17+GM18+GM19+GM21+GM22+GM25+GM24</f>
        <v>204342</v>
      </c>
      <c r="GN40" s="324">
        <f>GM40/GM8</f>
        <v>0.19515209279804716</v>
      </c>
      <c r="GO40" s="324">
        <f>(GM40/FR40)-1</f>
        <v>0.32152419386131692</v>
      </c>
      <c r="GP40" s="327">
        <f>GP13+GP16+GP17+GP18+GP19+GP21+GP22+GP25+GP24</f>
        <v>587507.47999999986</v>
      </c>
      <c r="GQ40" s="324">
        <f>(GP40/$GP$8)</f>
        <v>0.19762731830712066</v>
      </c>
      <c r="GR40" s="324">
        <f>(GP40/FU40)-1</f>
        <v>0.3160744519039711</v>
      </c>
      <c r="GS40" s="327">
        <f>GS13+GS16+GS17+GS18+GS19+GS21+GS22+GS25+GS24</f>
        <v>465624.44599999994</v>
      </c>
      <c r="GT40" s="324">
        <f>GS40/GS8</f>
        <v>0.27884925982463837</v>
      </c>
      <c r="GU40" s="324">
        <f>(GS40/FX40)-1</f>
        <v>0.19171485828653889</v>
      </c>
      <c r="GV40" s="327">
        <f>GV13+GV16+GV17+GV18+GV19+GV21+GV22+GV25+GV24</f>
        <v>1053131.9259999997</v>
      </c>
      <c r="GW40" s="324">
        <f>(GV40/$GV$8)</f>
        <v>0.22684039200346695</v>
      </c>
      <c r="GX40" s="324">
        <f>(GV40/GA40)-1</f>
        <v>0.25802073025345962</v>
      </c>
      <c r="GY40" s="327">
        <f>GY13+GY16+GY17+GY18+GY19+GY21+GY22+GY25+GY24</f>
        <v>198803.53941000011</v>
      </c>
      <c r="GZ40" s="324">
        <f t="shared" si="257"/>
        <v>0.19666091870075539</v>
      </c>
      <c r="HA40" s="324">
        <f t="shared" si="154"/>
        <v>0.47195937264550003</v>
      </c>
      <c r="HB40" s="327">
        <f>HB13+HB16+HB17+HB18+HB19+HB21+HB22+HB25+HB24</f>
        <v>326159.0384299999</v>
      </c>
      <c r="HC40" s="324">
        <f t="shared" si="264"/>
        <v>0.24084535257039807</v>
      </c>
      <c r="HD40" s="324">
        <f>(HB40/GG40)-1</f>
        <v>0.31460082799621092</v>
      </c>
      <c r="HE40" s="327">
        <f>HE13+HE16+HE17+HE18+HE19+HE21+HE22+HE25+HE24</f>
        <v>524962.57783999993</v>
      </c>
      <c r="HF40" s="324">
        <f t="shared" si="165"/>
        <v>0.22196013558714328</v>
      </c>
      <c r="HG40" s="324">
        <f>(HE40/GJ40)-1</f>
        <v>0.37006751714689945</v>
      </c>
      <c r="HH40" s="327">
        <f>HH13+HH16+HH17+HH18+HH19+HH21+HH22+HH25+HH24</f>
        <v>230533</v>
      </c>
      <c r="HI40" s="324">
        <f>HH40/HH8</f>
        <v>0.1846679456729402</v>
      </c>
      <c r="HJ40" s="324">
        <f>(HH40/GM40)-1</f>
        <v>0.12817237768055523</v>
      </c>
      <c r="HK40" s="327">
        <f>HK13+HK16+HK17+HK18+HK19+HK21+HK22+HK25+HK24</f>
        <v>755497.26334000006</v>
      </c>
      <c r="HL40" s="324">
        <f>(HK40/$HK$8)</f>
        <v>0.20907712478753207</v>
      </c>
      <c r="HM40" s="324">
        <f>(HK40/GP40)-1</f>
        <v>0.28593641623082022</v>
      </c>
      <c r="HN40" s="327">
        <f>HN13+HN16+HN17+HN18+HN19+HN21+HN22+HN25+HN24</f>
        <v>491669</v>
      </c>
      <c r="HO40" s="324">
        <f>HN40/HN8</f>
        <v>0.26759448035938405</v>
      </c>
      <c r="HP40" s="324">
        <f>(HN40/GS40)-1</f>
        <v>5.593467916845607E-2</v>
      </c>
      <c r="HQ40" s="327">
        <f>HQ13+HQ16+HQ17+HQ18+HQ19+HQ21+HQ22+HQ25+HQ24</f>
        <v>1247163.9920099999</v>
      </c>
      <c r="HR40" s="324">
        <f>(HQ40/HQ$8)</f>
        <v>0.22880166109995281</v>
      </c>
      <c r="HS40" s="324">
        <f>(HQ40/GV40)-1</f>
        <v>0.18424288659348864</v>
      </c>
      <c r="HT40" s="327">
        <f>HT13+HT16+HT17+HT18+HT19+HT21+HT22+HT25+HT24</f>
        <v>185798</v>
      </c>
      <c r="HU40" s="324">
        <f>HT40/HT$8</f>
        <v>0.17265097365789836</v>
      </c>
      <c r="HV40" s="324">
        <f>HT40/GY40-1</f>
        <v>-6.5419053647622905E-2</v>
      </c>
      <c r="HW40" s="327">
        <f>HW13+HW16+HW17+HW18+HW19+HW21+HW22+HW25+HW24</f>
        <v>356073</v>
      </c>
      <c r="HX40" s="324">
        <f>(HW40/HW$8)</f>
        <v>0.24310485024465944</v>
      </c>
      <c r="HY40" s="324">
        <f>(HW40/HB40)-1</f>
        <v>9.1715874911803885E-2</v>
      </c>
      <c r="HZ40" s="327">
        <f>HZ13+HZ16+HZ17+HZ18+HZ19+HZ21+HZ22+HZ25+HZ24</f>
        <v>541871</v>
      </c>
      <c r="IA40" s="324">
        <f>(HZ40/HZ$8)</f>
        <v>0.21326476275337616</v>
      </c>
      <c r="IB40" s="324">
        <f>(HZ40/HE40)-1</f>
        <v>3.2208814254096163E-2</v>
      </c>
      <c r="IC40" s="327">
        <f>IC13+IC16+IC17+IC18+IC19+IC21+IC22+IC25+IC24</f>
        <v>229510</v>
      </c>
      <c r="ID40" s="324">
        <f>(IC40/IC$8)</f>
        <v>0.18209038588785625</v>
      </c>
      <c r="IE40" s="324">
        <f>(IC40/HH40)-1</f>
        <v>-4.4375425644050948E-3</v>
      </c>
      <c r="IF40" s="327">
        <f>IF13+IF16+IF17+IF18+IF19+IF21+IF22+IF25+IF24</f>
        <v>771381</v>
      </c>
      <c r="IG40" s="324">
        <f>(IF40/IF$8)</f>
        <v>0.20292798036437965</v>
      </c>
      <c r="IH40" s="324">
        <f>(IF40/HK40)-1</f>
        <v>2.1024214687130671E-2</v>
      </c>
      <c r="II40" s="327">
        <f>II13+II16+II17+II18+II19+II21+II22+II25+II24</f>
        <v>567729</v>
      </c>
      <c r="IJ40" s="324">
        <f>(II40/II$8)</f>
        <v>0.29561458867047402</v>
      </c>
      <c r="IK40" s="324">
        <f>(II40/HN40)-1</f>
        <v>0.15469757092678194</v>
      </c>
      <c r="IL40" s="327">
        <f>IL13+IL16+IL17+IL18+IL19+IL21+IL22+IL25+IL24</f>
        <v>1339111</v>
      </c>
      <c r="IM40" s="324">
        <f>(IL40/IL$8)</f>
        <v>0.23403842560947624</v>
      </c>
      <c r="IN40" s="324">
        <f>(IL40/HQ40)-1</f>
        <v>7.3724873857056394E-2</v>
      </c>
      <c r="IO40" s="327">
        <f>IO13+IO16+IO17+IO18+IO19+IO21+IO22+IO25+IO24</f>
        <v>190442</v>
      </c>
      <c r="IP40" s="324">
        <f>IO40/IO$8</f>
        <v>0.15424351493985505</v>
      </c>
      <c r="IQ40" s="324">
        <f>IO40/HT40-1</f>
        <v>2.4994886920203685E-2</v>
      </c>
    </row>
    <row r="41" spans="2:251"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281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281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281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281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281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P41" s="281"/>
      <c r="DQ41" s="103"/>
      <c r="DR41" s="103"/>
      <c r="DS41" s="103"/>
      <c r="DT41" s="103"/>
      <c r="DU41" s="103"/>
      <c r="DV41" s="103"/>
      <c r="DW41" s="103"/>
      <c r="DX41" s="103"/>
      <c r="EB41" s="103"/>
      <c r="EC41" s="103"/>
      <c r="ED41" s="103"/>
      <c r="EK41" s="281"/>
      <c r="EQ41" s="103"/>
      <c r="ES41" s="103"/>
      <c r="EW41" s="103"/>
      <c r="FC41" s="103"/>
      <c r="FF41" s="281"/>
      <c r="FM41" s="104"/>
      <c r="FN41" s="104"/>
      <c r="FP41" s="104"/>
      <c r="GA41" s="281"/>
      <c r="GG41" s="200"/>
      <c r="GI41" s="104"/>
      <c r="GV41" s="281"/>
      <c r="HQ41" s="281"/>
      <c r="HW41" s="380"/>
      <c r="IC41" s="380"/>
      <c r="II41" s="380"/>
    </row>
    <row r="42" spans="2:251">
      <c r="B42" s="382" t="s">
        <v>1122</v>
      </c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2"/>
      <c r="CD42" s="382"/>
      <c r="CE42" s="382"/>
      <c r="CF42" s="382"/>
      <c r="CG42" s="382"/>
      <c r="CH42" s="382"/>
      <c r="CI42" s="382"/>
      <c r="CJ42" s="382"/>
      <c r="CK42" s="382"/>
      <c r="CL42" s="382"/>
      <c r="CM42" s="382"/>
      <c r="CN42" s="382"/>
      <c r="CO42" s="382"/>
      <c r="CP42" s="382"/>
      <c r="CQ42" s="382"/>
      <c r="CR42" s="382"/>
      <c r="CS42" s="382"/>
      <c r="CT42" s="382"/>
      <c r="CU42" s="382"/>
      <c r="CV42" s="382"/>
      <c r="CW42" s="382"/>
      <c r="CX42" s="382"/>
      <c r="CY42" s="382"/>
      <c r="CZ42" s="382"/>
      <c r="DA42" s="382"/>
      <c r="DB42" s="382"/>
      <c r="DC42" s="382"/>
      <c r="DD42" s="382"/>
      <c r="DE42" s="382"/>
      <c r="DF42" s="382"/>
      <c r="DG42" s="382"/>
      <c r="DH42" s="382"/>
      <c r="DI42" s="382"/>
      <c r="DJ42" s="382"/>
      <c r="DK42" s="382"/>
      <c r="DL42" s="382"/>
      <c r="DM42" s="382"/>
      <c r="DN42" s="382"/>
      <c r="DO42" s="382"/>
      <c r="DP42" s="382"/>
      <c r="DQ42" s="382"/>
      <c r="DR42" s="382"/>
      <c r="DS42" s="382"/>
      <c r="DT42" s="382"/>
      <c r="DU42" s="382"/>
      <c r="DV42" s="382"/>
      <c r="DW42" s="382"/>
      <c r="DX42" s="382"/>
      <c r="DY42" s="382"/>
      <c r="DZ42" s="382"/>
      <c r="EA42" s="382"/>
      <c r="EB42" s="382"/>
      <c r="EC42" s="382"/>
      <c r="ED42" s="382"/>
      <c r="EE42" s="382"/>
      <c r="EF42" s="382"/>
      <c r="EG42" s="382"/>
      <c r="EH42" s="382"/>
      <c r="EI42" s="382"/>
      <c r="EJ42" s="382"/>
      <c r="EK42" s="382"/>
      <c r="EL42" s="382"/>
      <c r="EM42" s="382"/>
      <c r="EN42" s="382"/>
      <c r="EO42" s="382"/>
      <c r="EP42" s="382"/>
      <c r="EQ42" s="382"/>
      <c r="ER42" s="382"/>
      <c r="ES42" s="382"/>
      <c r="ET42" s="382"/>
      <c r="EU42" s="382"/>
      <c r="EV42" s="382"/>
      <c r="EW42" s="382"/>
      <c r="EX42" s="382"/>
      <c r="EY42" s="382"/>
      <c r="EZ42" s="382"/>
      <c r="FA42" s="382"/>
      <c r="FB42" s="382"/>
      <c r="FC42" s="382"/>
      <c r="FD42" s="382"/>
      <c r="FE42" s="382"/>
      <c r="FF42" s="382"/>
      <c r="FG42" s="382"/>
      <c r="FH42" s="382"/>
      <c r="FI42" s="382"/>
      <c r="FJ42" s="382"/>
      <c r="FK42" s="382"/>
      <c r="FL42" s="382"/>
      <c r="FM42" s="382"/>
      <c r="FN42" s="382"/>
      <c r="FO42" s="382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2"/>
      <c r="GB42" s="382"/>
      <c r="GC42" s="382"/>
      <c r="GD42" s="382"/>
      <c r="GE42" s="382"/>
      <c r="GF42" s="382"/>
      <c r="GG42" s="382"/>
      <c r="GH42" s="382"/>
      <c r="GI42" s="382"/>
      <c r="GJ42" s="382"/>
      <c r="GK42" s="382"/>
      <c r="GL42" s="382"/>
      <c r="GM42" s="382"/>
      <c r="GN42" s="382"/>
      <c r="GO42" s="382"/>
      <c r="GP42" s="382"/>
      <c r="GQ42" s="382"/>
      <c r="GR42" s="382"/>
    </row>
    <row r="43" spans="2:251">
      <c r="B43" s="103"/>
      <c r="AM43" s="103"/>
      <c r="AN43" s="142"/>
      <c r="AO43" s="142"/>
      <c r="AP43" s="103"/>
      <c r="AQ43" s="142"/>
      <c r="AR43" s="142"/>
      <c r="AS43" s="142"/>
      <c r="AT43" s="142"/>
      <c r="AU43" s="142"/>
      <c r="AV43" s="103"/>
      <c r="AW43" s="142"/>
      <c r="AX43" s="142"/>
      <c r="AY43" s="142"/>
      <c r="AZ43" s="142"/>
      <c r="BA43" s="142"/>
      <c r="BB43" s="103"/>
      <c r="BC43" s="142"/>
      <c r="BD43" s="142"/>
      <c r="BE43" s="103"/>
      <c r="BF43" s="142"/>
      <c r="BG43" s="142"/>
      <c r="BH43" s="103"/>
      <c r="BI43" s="142"/>
      <c r="BJ43" s="142"/>
      <c r="BK43" s="103"/>
      <c r="BL43" s="142"/>
      <c r="BM43" s="142"/>
      <c r="BN43" s="103"/>
      <c r="BO43" s="142"/>
      <c r="BP43" s="142"/>
      <c r="BQ43" s="103"/>
      <c r="BR43" s="142"/>
      <c r="BS43" s="142"/>
      <c r="BT43" s="103"/>
      <c r="BU43" s="142"/>
      <c r="BV43" s="142"/>
      <c r="BW43" s="103"/>
      <c r="BX43" s="142"/>
      <c r="BY43" s="142"/>
      <c r="BZ43" s="103"/>
      <c r="CA43" s="142"/>
      <c r="CB43" s="142"/>
      <c r="CC43" s="103"/>
      <c r="CD43" s="142"/>
      <c r="CE43" s="142"/>
      <c r="CF43" s="103"/>
      <c r="CG43" s="142"/>
      <c r="CH43" s="142"/>
      <c r="CI43" s="103"/>
      <c r="CJ43" s="142"/>
      <c r="CK43" s="142"/>
      <c r="CL43" s="103"/>
      <c r="CM43" s="142"/>
      <c r="CN43" s="142"/>
      <c r="CO43" s="103"/>
      <c r="CP43" s="142"/>
      <c r="CQ43" s="142"/>
      <c r="CR43" s="103"/>
      <c r="CS43" s="142"/>
      <c r="CT43" s="142"/>
      <c r="CU43" s="103"/>
      <c r="CV43" s="142"/>
      <c r="CW43" s="142"/>
      <c r="CX43" s="103"/>
      <c r="CY43" s="142"/>
      <c r="CZ43" s="142"/>
      <c r="DA43" s="103"/>
      <c r="DB43" s="142"/>
      <c r="DC43" s="142"/>
      <c r="DD43" s="103"/>
      <c r="DE43" s="142"/>
      <c r="DF43" s="142"/>
      <c r="DG43" s="103"/>
      <c r="DH43" s="142"/>
      <c r="DI43" s="142"/>
      <c r="DJ43" s="103"/>
      <c r="DK43" s="142"/>
      <c r="DL43" s="142"/>
      <c r="DP43" s="103"/>
      <c r="DQ43" s="142"/>
      <c r="DR43" s="142"/>
      <c r="DS43" s="200"/>
      <c r="DT43" s="142"/>
      <c r="DU43" s="142"/>
      <c r="DV43" s="103"/>
      <c r="DW43" s="142"/>
      <c r="DX43" s="142"/>
      <c r="DY43" s="200"/>
      <c r="EB43" s="103"/>
      <c r="EC43" s="142"/>
      <c r="ED43" s="142"/>
      <c r="EE43" s="200"/>
      <c r="EK43" s="423"/>
      <c r="EL43" s="423"/>
      <c r="EM43" s="423"/>
      <c r="EN43" s="423"/>
      <c r="EO43" s="423"/>
      <c r="EP43" s="423"/>
      <c r="EQ43" s="423"/>
      <c r="ER43" s="423"/>
      <c r="ES43" s="423"/>
      <c r="ET43" s="423"/>
      <c r="EU43" s="423"/>
      <c r="EV43" s="423"/>
      <c r="EW43" s="423"/>
      <c r="EX43" s="423"/>
      <c r="EY43" s="423"/>
      <c r="EZ43" s="423"/>
      <c r="FA43" s="423"/>
      <c r="FB43" s="423"/>
      <c r="FC43" s="423"/>
      <c r="FD43" s="423"/>
      <c r="FE43" s="423"/>
      <c r="FF43" s="423"/>
      <c r="FG43" s="423"/>
      <c r="FH43" s="423"/>
      <c r="FI43" s="423"/>
      <c r="FJ43" s="423"/>
      <c r="FK43" s="423"/>
      <c r="FL43" s="423"/>
      <c r="FM43" s="423"/>
      <c r="FN43" s="423"/>
      <c r="FO43" s="423"/>
      <c r="FP43" s="423"/>
      <c r="FQ43" s="423"/>
      <c r="FR43" s="423"/>
      <c r="FS43" s="423"/>
      <c r="FT43" s="423"/>
      <c r="FU43" s="423"/>
      <c r="FV43" s="423"/>
      <c r="FW43" s="423"/>
      <c r="FX43" s="423"/>
      <c r="FY43" s="423"/>
      <c r="FZ43" s="423"/>
      <c r="GA43" s="423"/>
      <c r="GB43" s="423"/>
      <c r="GC43" s="423"/>
      <c r="GD43" s="423"/>
      <c r="GE43" s="423"/>
      <c r="GF43" s="423"/>
      <c r="GG43" s="423"/>
      <c r="GH43" s="423"/>
      <c r="GI43" s="423"/>
      <c r="GJ43" s="423"/>
      <c r="GK43" s="423"/>
      <c r="GL43" s="423"/>
      <c r="GM43" s="423"/>
      <c r="GN43" s="423"/>
      <c r="GO43" s="423"/>
      <c r="GP43" s="423"/>
      <c r="GQ43" s="423"/>
      <c r="GR43" s="423"/>
      <c r="GS43" s="423"/>
      <c r="GT43" s="423"/>
      <c r="GU43" s="423"/>
      <c r="GV43" s="423"/>
      <c r="GW43" s="423"/>
      <c r="GX43" s="423"/>
      <c r="GY43" s="423"/>
      <c r="GZ43" s="423"/>
      <c r="HA43" s="423"/>
      <c r="HB43" s="423"/>
      <c r="HC43" s="423"/>
      <c r="HD43" s="423"/>
      <c r="HE43" s="423"/>
      <c r="HF43" s="423"/>
      <c r="HG43" s="423"/>
      <c r="HH43" s="423"/>
      <c r="HI43" s="423"/>
      <c r="HJ43" s="423"/>
      <c r="HK43" s="423"/>
      <c r="HL43" s="423"/>
      <c r="HM43" s="423"/>
      <c r="HN43" s="423"/>
      <c r="HO43" s="423"/>
      <c r="HP43" s="423"/>
      <c r="HQ43" s="423"/>
      <c r="HR43" s="423"/>
      <c r="HS43" s="423"/>
      <c r="HT43" s="423"/>
      <c r="HU43" s="423"/>
      <c r="HV43" s="423"/>
      <c r="HW43" s="423"/>
      <c r="HX43" s="423"/>
      <c r="HY43" s="423"/>
      <c r="HZ43" s="423"/>
      <c r="IA43" s="423"/>
      <c r="IB43" s="423"/>
      <c r="IC43" s="423"/>
      <c r="ID43" s="423"/>
      <c r="IE43" s="423"/>
      <c r="IF43" s="423"/>
      <c r="IG43" s="423"/>
      <c r="IH43" s="423"/>
      <c r="II43" s="423"/>
      <c r="IJ43" s="423"/>
      <c r="IK43" s="423"/>
      <c r="IL43" s="423"/>
      <c r="IM43" s="423"/>
      <c r="IN43" s="423"/>
      <c r="IO43" s="423"/>
    </row>
    <row r="44" spans="2:251">
      <c r="B44" s="103"/>
      <c r="AM44" s="103"/>
      <c r="AN44" s="142"/>
      <c r="AO44" s="142"/>
      <c r="AP44" s="103"/>
      <c r="AQ44" s="142"/>
      <c r="AR44" s="142"/>
      <c r="AS44" s="142"/>
      <c r="AT44" s="142"/>
      <c r="AU44" s="142"/>
      <c r="AV44" s="103"/>
      <c r="AW44" s="142"/>
      <c r="AX44" s="142"/>
      <c r="AY44" s="142"/>
      <c r="AZ44" s="142"/>
      <c r="BA44" s="142"/>
      <c r="BB44" s="103"/>
      <c r="BC44" s="142"/>
      <c r="BD44" s="142"/>
      <c r="BE44" s="103"/>
      <c r="BF44" s="142"/>
      <c r="BG44" s="142"/>
      <c r="BH44" s="103"/>
      <c r="BI44" s="142"/>
      <c r="BJ44" s="142"/>
      <c r="BK44" s="103"/>
      <c r="BL44" s="142"/>
      <c r="BM44" s="142"/>
      <c r="BN44" s="103"/>
      <c r="BO44" s="142"/>
      <c r="BP44" s="142"/>
      <c r="BQ44" s="103"/>
      <c r="BR44" s="142"/>
      <c r="BS44" s="142"/>
      <c r="BT44" s="103"/>
      <c r="BU44" s="142"/>
      <c r="BV44" s="142"/>
      <c r="BW44" s="103"/>
      <c r="BX44" s="142"/>
      <c r="BY44" s="142"/>
      <c r="BZ44" s="103"/>
      <c r="CA44" s="142"/>
      <c r="CB44" s="142"/>
      <c r="CC44" s="103"/>
      <c r="CD44" s="142"/>
      <c r="CE44" s="142"/>
      <c r="CF44" s="103"/>
      <c r="CG44" s="142"/>
      <c r="CH44" s="142"/>
      <c r="CI44" s="103"/>
      <c r="CJ44" s="142"/>
      <c r="CK44" s="142"/>
      <c r="CL44" s="103"/>
      <c r="CM44" s="142"/>
      <c r="CN44" s="142"/>
      <c r="CO44" s="103"/>
      <c r="CP44" s="142"/>
      <c r="CQ44" s="142"/>
      <c r="CR44" s="103"/>
      <c r="CS44" s="142"/>
      <c r="CT44" s="142"/>
      <c r="CU44" s="103"/>
      <c r="CV44" s="142"/>
      <c r="CW44" s="142"/>
      <c r="CX44" s="103"/>
      <c r="CY44" s="142"/>
      <c r="CZ44" s="142"/>
      <c r="DA44" s="103"/>
      <c r="DB44" s="142"/>
      <c r="DC44" s="142"/>
      <c r="DD44" s="103"/>
      <c r="DE44" s="142"/>
      <c r="DF44" s="142"/>
      <c r="DG44" s="103"/>
      <c r="DH44" s="142"/>
      <c r="DI44" s="142"/>
      <c r="DJ44" s="103"/>
      <c r="DK44" s="142"/>
      <c r="DL44" s="142"/>
      <c r="DP44" s="103"/>
      <c r="DQ44" s="142"/>
      <c r="DR44" s="142"/>
      <c r="DS44" s="103"/>
      <c r="DT44" s="142"/>
      <c r="DU44" s="142"/>
      <c r="DV44" s="103"/>
      <c r="DW44" s="142"/>
      <c r="DX44" s="142"/>
      <c r="EB44" s="103"/>
      <c r="EC44" s="142"/>
      <c r="ED44" s="142"/>
      <c r="EK44" s="422"/>
      <c r="EL44" s="422"/>
      <c r="EM44" s="422"/>
      <c r="EN44" s="422"/>
      <c r="EO44" s="422"/>
      <c r="EP44" s="422"/>
      <c r="EQ44" s="422"/>
      <c r="ER44" s="422"/>
      <c r="ES44" s="422"/>
      <c r="ET44" s="422"/>
      <c r="EU44" s="422"/>
      <c r="EV44" s="422"/>
      <c r="EW44" s="422"/>
      <c r="EX44" s="422"/>
      <c r="EY44" s="422"/>
      <c r="EZ44" s="422"/>
      <c r="FA44" s="422"/>
      <c r="FB44" s="422"/>
      <c r="FC44" s="422"/>
      <c r="FD44" s="422"/>
      <c r="FE44" s="422"/>
      <c r="FF44" s="422"/>
      <c r="FG44" s="422"/>
      <c r="FH44" s="422"/>
      <c r="FI44" s="422"/>
      <c r="FJ44" s="422"/>
      <c r="FK44" s="422"/>
      <c r="FL44" s="422"/>
      <c r="FM44" s="422"/>
      <c r="FN44" s="422"/>
      <c r="FO44" s="422"/>
      <c r="FP44" s="422"/>
      <c r="FQ44" s="422"/>
      <c r="FR44" s="422"/>
      <c r="FS44" s="422"/>
      <c r="FT44" s="422"/>
      <c r="FU44" s="422"/>
      <c r="FV44" s="422"/>
      <c r="FW44" s="422"/>
      <c r="FX44" s="422"/>
      <c r="FY44" s="422"/>
      <c r="FZ44" s="422"/>
      <c r="GA44" s="422"/>
      <c r="GB44" s="422"/>
      <c r="GC44" s="422"/>
      <c r="GD44" s="422"/>
      <c r="GE44" s="422"/>
      <c r="GF44" s="422"/>
      <c r="GG44" s="422"/>
      <c r="GH44" s="422"/>
      <c r="GI44" s="422"/>
      <c r="GJ44" s="422"/>
      <c r="GK44" s="422"/>
      <c r="GL44" s="422"/>
      <c r="GM44" s="422"/>
      <c r="GN44" s="422"/>
      <c r="GO44" s="422"/>
      <c r="GP44" s="422"/>
      <c r="GQ44" s="422"/>
      <c r="GR44" s="422"/>
      <c r="GS44" s="422"/>
      <c r="GT44" s="422"/>
      <c r="GU44" s="422"/>
      <c r="GV44" s="422"/>
      <c r="GW44" s="422"/>
      <c r="GX44" s="422"/>
      <c r="GY44" s="422"/>
      <c r="GZ44" s="422"/>
      <c r="HA44" s="422"/>
      <c r="HB44" s="422"/>
      <c r="HC44" s="422"/>
      <c r="HD44" s="422"/>
      <c r="HE44" s="422"/>
      <c r="HF44" s="422"/>
      <c r="HG44" s="422"/>
      <c r="HH44" s="422"/>
      <c r="HI44" s="422"/>
      <c r="HJ44" s="422"/>
      <c r="HK44" s="422"/>
      <c r="HL44" s="422"/>
      <c r="HM44" s="422"/>
      <c r="HN44" s="422"/>
      <c r="HO44" s="422"/>
      <c r="HP44" s="422"/>
      <c r="HQ44" s="422"/>
      <c r="HR44" s="422"/>
      <c r="HS44" s="422"/>
      <c r="HT44" s="422"/>
      <c r="HU44" s="422"/>
      <c r="HV44" s="422"/>
      <c r="HW44" s="422"/>
      <c r="HX44" s="422"/>
      <c r="HY44" s="422"/>
      <c r="HZ44" s="422"/>
      <c r="IA44" s="422"/>
      <c r="IB44" s="422"/>
      <c r="IC44" s="422"/>
      <c r="ID44" s="422"/>
      <c r="IE44" s="422"/>
      <c r="IF44" s="422"/>
      <c r="IG44" s="422"/>
      <c r="IH44" s="422"/>
      <c r="II44" s="422"/>
      <c r="IJ44" s="422"/>
      <c r="IK44" s="422"/>
      <c r="IL44" s="422"/>
      <c r="IM44" s="422"/>
      <c r="IN44" s="422"/>
      <c r="IO44" s="422"/>
    </row>
    <row r="45" spans="2:251">
      <c r="B45" s="103"/>
      <c r="AM45" s="103"/>
      <c r="AN45" s="142"/>
      <c r="AO45" s="142"/>
      <c r="AP45" s="103"/>
      <c r="AQ45" s="142"/>
      <c r="AR45" s="142"/>
      <c r="AS45" s="142"/>
      <c r="AT45" s="142"/>
      <c r="AU45" s="142"/>
      <c r="AV45" s="103"/>
      <c r="AW45" s="142"/>
      <c r="AX45" s="142"/>
      <c r="AY45" s="142"/>
      <c r="AZ45" s="142"/>
      <c r="BA45" s="142"/>
      <c r="BB45" s="103"/>
      <c r="BC45" s="142"/>
      <c r="BD45" s="142"/>
      <c r="BE45" s="103"/>
      <c r="BF45" s="142"/>
      <c r="BG45" s="142"/>
      <c r="BH45" s="103"/>
      <c r="BI45" s="142"/>
      <c r="BJ45" s="142"/>
      <c r="BK45" s="103"/>
      <c r="BL45" s="142"/>
      <c r="BM45" s="142"/>
      <c r="BN45" s="103"/>
      <c r="BO45" s="142"/>
      <c r="BP45" s="142"/>
      <c r="BQ45" s="103"/>
      <c r="BR45" s="142"/>
      <c r="BS45" s="142"/>
      <c r="BT45" s="103"/>
      <c r="BU45" s="142"/>
      <c r="BV45" s="142"/>
      <c r="BW45" s="103"/>
      <c r="BX45" s="142"/>
      <c r="BY45" s="142"/>
      <c r="BZ45" s="103"/>
      <c r="CA45" s="142"/>
      <c r="CB45" s="142"/>
      <c r="CC45" s="103"/>
      <c r="CD45" s="142"/>
      <c r="CE45" s="142"/>
      <c r="CF45" s="103"/>
      <c r="CG45" s="142"/>
      <c r="CH45" s="142"/>
      <c r="CI45" s="103"/>
      <c r="CJ45" s="142"/>
      <c r="CK45" s="142"/>
      <c r="CL45" s="103"/>
      <c r="CM45" s="142"/>
      <c r="CN45" s="142"/>
      <c r="CO45" s="103"/>
      <c r="CP45" s="142"/>
      <c r="CQ45" s="142"/>
      <c r="CR45" s="103"/>
      <c r="CS45" s="142"/>
      <c r="CT45" s="142"/>
      <c r="CU45" s="103"/>
      <c r="CV45" s="142"/>
      <c r="CW45" s="142"/>
      <c r="CX45" s="103"/>
      <c r="CY45" s="142"/>
      <c r="CZ45" s="142"/>
      <c r="DA45" s="103"/>
      <c r="DB45" s="142"/>
      <c r="DC45" s="142"/>
      <c r="DD45" s="103"/>
      <c r="DE45" s="142"/>
      <c r="DF45" s="142"/>
      <c r="DG45" s="103"/>
      <c r="DH45" s="142"/>
      <c r="DI45" s="142"/>
      <c r="DJ45" s="103"/>
      <c r="DK45" s="142"/>
      <c r="DL45" s="142"/>
      <c r="DP45" s="103"/>
      <c r="DQ45" s="142"/>
      <c r="DR45" s="142"/>
      <c r="DS45" s="103"/>
      <c r="DT45" s="142"/>
      <c r="DU45" s="142"/>
      <c r="DV45" s="103"/>
      <c r="DW45" s="142"/>
      <c r="DX45" s="142"/>
      <c r="EB45" s="103"/>
      <c r="EC45" s="142"/>
      <c r="ED45" s="142"/>
      <c r="EK45" s="423"/>
      <c r="EL45" s="423"/>
      <c r="EM45" s="423"/>
      <c r="EN45" s="423"/>
      <c r="EO45" s="423"/>
      <c r="EP45" s="423"/>
      <c r="EQ45" s="423"/>
      <c r="ER45" s="423"/>
      <c r="ES45" s="423"/>
      <c r="ET45" s="423"/>
      <c r="EU45" s="423"/>
      <c r="EV45" s="423"/>
      <c r="EW45" s="423"/>
      <c r="EX45" s="423"/>
      <c r="EY45" s="423"/>
      <c r="EZ45" s="423"/>
      <c r="FA45" s="423"/>
      <c r="FB45" s="423"/>
      <c r="FC45" s="423"/>
      <c r="FD45" s="423"/>
      <c r="FE45" s="423"/>
      <c r="FF45" s="423"/>
      <c r="FG45" s="423"/>
      <c r="FH45" s="423"/>
      <c r="FI45" s="423"/>
      <c r="FJ45" s="423"/>
      <c r="FK45" s="423"/>
      <c r="FL45" s="423"/>
      <c r="FM45" s="423"/>
      <c r="FN45" s="423"/>
      <c r="FO45" s="423"/>
      <c r="FP45" s="423"/>
      <c r="FQ45" s="423"/>
      <c r="FR45" s="423"/>
      <c r="FS45" s="423"/>
      <c r="FT45" s="423"/>
      <c r="FU45" s="423"/>
      <c r="FV45" s="423"/>
      <c r="FW45" s="423"/>
      <c r="FX45" s="423"/>
      <c r="FY45" s="423"/>
      <c r="FZ45" s="423"/>
      <c r="GA45" s="423"/>
      <c r="GB45" s="423"/>
      <c r="GC45" s="423"/>
      <c r="GD45" s="423"/>
      <c r="GE45" s="423"/>
      <c r="GF45" s="423"/>
      <c r="GG45" s="423"/>
      <c r="GH45" s="423"/>
      <c r="GI45" s="423"/>
      <c r="GJ45" s="423"/>
      <c r="GK45" s="423"/>
      <c r="GL45" s="423"/>
      <c r="GM45" s="423"/>
      <c r="GN45" s="423"/>
      <c r="GO45" s="423"/>
      <c r="GP45" s="423"/>
      <c r="GQ45" s="423"/>
      <c r="GR45" s="423"/>
      <c r="GS45" s="423"/>
      <c r="GT45" s="423"/>
      <c r="GU45" s="423"/>
      <c r="GV45" s="423"/>
      <c r="GW45" s="423"/>
      <c r="GX45" s="423"/>
      <c r="GY45" s="423"/>
      <c r="GZ45" s="423"/>
      <c r="HA45" s="423"/>
      <c r="HB45" s="423"/>
      <c r="HC45" s="423"/>
      <c r="HD45" s="423"/>
      <c r="HE45" s="423"/>
      <c r="HF45" s="423"/>
      <c r="HG45" s="423"/>
      <c r="HH45" s="423"/>
      <c r="HI45" s="423"/>
      <c r="HJ45" s="423"/>
      <c r="HK45" s="423"/>
      <c r="HL45" s="423"/>
      <c r="HM45" s="423"/>
      <c r="HN45" s="423"/>
      <c r="HO45" s="423"/>
      <c r="HP45" s="423"/>
      <c r="HQ45" s="423"/>
      <c r="HR45" s="423"/>
      <c r="HS45" s="423"/>
      <c r="HT45" s="423"/>
      <c r="HU45" s="423"/>
      <c r="HV45" s="423"/>
      <c r="HW45" s="423"/>
      <c r="HX45" s="423"/>
      <c r="HY45" s="423"/>
      <c r="HZ45" s="423"/>
      <c r="IA45" s="423"/>
      <c r="IB45" s="423"/>
      <c r="IC45" s="423"/>
      <c r="ID45" s="423"/>
      <c r="IE45" s="423"/>
      <c r="IF45" s="423"/>
      <c r="IG45" s="423"/>
      <c r="IH45" s="423"/>
      <c r="II45" s="423"/>
      <c r="IJ45" s="423"/>
      <c r="IK45" s="423"/>
      <c r="IL45" s="423"/>
      <c r="IM45" s="423"/>
      <c r="IN45" s="423"/>
      <c r="IO45" s="423"/>
    </row>
    <row r="46" spans="2:251" ht="11.25" customHeight="1">
      <c r="B46" s="103"/>
      <c r="AM46" s="103"/>
      <c r="AN46" s="142"/>
      <c r="AO46" s="142"/>
      <c r="AP46" s="103"/>
      <c r="AQ46" s="142"/>
      <c r="AR46" s="142"/>
      <c r="AS46" s="142"/>
      <c r="AT46" s="142"/>
      <c r="AU46" s="142"/>
      <c r="AV46" s="103"/>
      <c r="AW46" s="142"/>
      <c r="AX46" s="142"/>
      <c r="AY46" s="142"/>
      <c r="AZ46" s="142"/>
      <c r="BA46" s="142"/>
      <c r="BB46" s="103"/>
      <c r="BC46" s="142"/>
      <c r="BD46" s="142"/>
      <c r="BE46" s="103"/>
      <c r="BF46" s="142"/>
      <c r="BG46" s="142"/>
      <c r="BH46" s="103"/>
      <c r="BI46" s="142"/>
      <c r="BJ46" s="142"/>
      <c r="BK46" s="103"/>
      <c r="BL46" s="142"/>
      <c r="BM46" s="142"/>
      <c r="BN46" s="103"/>
      <c r="BO46" s="142"/>
      <c r="BP46" s="142"/>
      <c r="BQ46" s="103"/>
      <c r="BR46" s="142"/>
      <c r="BS46" s="142"/>
      <c r="BT46" s="103"/>
      <c r="BU46" s="142"/>
      <c r="BV46" s="142"/>
      <c r="BW46" s="103"/>
      <c r="BX46" s="142"/>
      <c r="BY46" s="142"/>
      <c r="BZ46" s="103"/>
      <c r="CA46" s="142"/>
      <c r="CB46" s="142"/>
      <c r="CC46" s="103"/>
      <c r="CD46" s="142"/>
      <c r="CE46" s="142"/>
      <c r="CF46" s="103"/>
      <c r="CG46" s="142"/>
      <c r="CH46" s="142"/>
      <c r="CI46" s="103"/>
      <c r="CJ46" s="142"/>
      <c r="CK46" s="142"/>
      <c r="CL46" s="103"/>
      <c r="CM46" s="142"/>
      <c r="CN46" s="142"/>
      <c r="CO46" s="103"/>
      <c r="CP46" s="142"/>
      <c r="CQ46" s="142"/>
      <c r="CR46" s="103"/>
      <c r="CS46" s="142"/>
      <c r="CT46" s="142"/>
      <c r="CU46" s="103"/>
      <c r="CV46" s="142"/>
      <c r="CW46" s="142"/>
      <c r="CX46" s="103"/>
      <c r="CY46" s="142"/>
      <c r="CZ46" s="142"/>
      <c r="DA46" s="103"/>
      <c r="DB46" s="142"/>
      <c r="DC46" s="142"/>
      <c r="DD46" s="103"/>
      <c r="DE46" s="142"/>
      <c r="DF46" s="142"/>
      <c r="DG46" s="103"/>
      <c r="DH46" s="142"/>
      <c r="DI46" s="142"/>
      <c r="DJ46" s="103"/>
      <c r="DK46" s="142"/>
      <c r="DL46" s="142"/>
      <c r="DP46" s="103"/>
      <c r="DQ46" s="142"/>
      <c r="DR46" s="142"/>
      <c r="DS46" s="103"/>
      <c r="DT46" s="142"/>
      <c r="DU46" s="142"/>
      <c r="DV46" s="103"/>
      <c r="DW46" s="142"/>
      <c r="DX46" s="142"/>
      <c r="EB46" s="103"/>
      <c r="EC46" s="142"/>
      <c r="ED46" s="142"/>
      <c r="EQ46" s="103"/>
      <c r="ES46" s="142"/>
      <c r="EW46" s="103"/>
      <c r="FC46" s="103"/>
      <c r="FM46" s="104"/>
      <c r="FN46" s="104"/>
      <c r="FP46" s="104"/>
      <c r="GI46" s="104"/>
      <c r="HW46" s="379"/>
      <c r="IC46" s="379"/>
      <c r="II46" s="379"/>
    </row>
    <row r="47" spans="2:251" ht="11.25" customHeight="1">
      <c r="B47" s="103"/>
      <c r="C47" s="100" t="s">
        <v>1245</v>
      </c>
      <c r="P47" s="432">
        <f>P21/P7</f>
        <v>-3.2374256318794668E-2</v>
      </c>
      <c r="Q47" s="432">
        <f t="shared" ref="Q47:CB47" si="288">Q21/Q7</f>
        <v>-3.2374256318794668E-2</v>
      </c>
      <c r="R47" s="432">
        <f t="shared" si="288"/>
        <v>-3.0927603166986565E-2</v>
      </c>
      <c r="S47" s="432">
        <f t="shared" si="288"/>
        <v>-3.0927603166986561E-2</v>
      </c>
      <c r="T47" s="432">
        <f t="shared" si="288"/>
        <v>1.3325357661549169</v>
      </c>
      <c r="U47" s="432">
        <f t="shared" si="288"/>
        <v>-3.1720317176915404E-2</v>
      </c>
      <c r="V47" s="432">
        <f t="shared" si="288"/>
        <v>-3.1720317176915397E-2</v>
      </c>
      <c r="W47" s="432">
        <f t="shared" si="288"/>
        <v>0.96886985502510159</v>
      </c>
      <c r="X47" s="432">
        <f t="shared" si="288"/>
        <v>-3.1393797520737725E-2</v>
      </c>
      <c r="Y47" s="432">
        <f t="shared" si="288"/>
        <v>-3.1393797520737725E-2</v>
      </c>
      <c r="Z47" s="432">
        <f t="shared" si="288"/>
        <v>1.1071867726533084</v>
      </c>
      <c r="AA47" s="432">
        <f t="shared" si="288"/>
        <v>-3.2757860012053511E-2</v>
      </c>
      <c r="AB47" s="432">
        <f t="shared" si="288"/>
        <v>-3.2757860012053511E-2</v>
      </c>
      <c r="AC47" s="432">
        <f t="shared" si="288"/>
        <v>1.3390305391389121</v>
      </c>
      <c r="AD47" s="432">
        <f t="shared" si="288"/>
        <v>-3.1869501075524012E-2</v>
      </c>
      <c r="AE47" s="432">
        <f t="shared" si="288"/>
        <v>-3.1869501075524005E-2</v>
      </c>
      <c r="AF47" s="432">
        <f t="shared" si="288"/>
        <v>1.1871591006034263</v>
      </c>
      <c r="AG47" s="432">
        <f t="shared" si="288"/>
        <v>-3.7826983509022256E-2</v>
      </c>
      <c r="AH47" s="432">
        <f t="shared" si="288"/>
        <v>-3.7826983509022263E-2</v>
      </c>
      <c r="AI47" s="432">
        <f t="shared" si="288"/>
        <v>1.299746195894798</v>
      </c>
      <c r="AJ47" s="432">
        <f t="shared" si="288"/>
        <v>-3.3958165848918226E-2</v>
      </c>
      <c r="AK47" s="432">
        <f t="shared" si="288"/>
        <v>-3.3958165848918226E-2</v>
      </c>
      <c r="AL47" s="432">
        <f t="shared" si="288"/>
        <v>1.2276319541732443</v>
      </c>
      <c r="AM47" s="432">
        <f t="shared" si="288"/>
        <v>-4.6582555279020589E-2</v>
      </c>
      <c r="AN47" s="432">
        <f t="shared" si="288"/>
        <v>-4.6582555279020589E-2</v>
      </c>
      <c r="AO47" s="432">
        <f t="shared" si="288"/>
        <v>3.177216087461499</v>
      </c>
      <c r="AP47" s="432">
        <f t="shared" si="288"/>
        <v>-5.5499193272380579E-2</v>
      </c>
      <c r="AQ47" s="432">
        <f t="shared" si="288"/>
        <v>-5.5499193272380579E-2</v>
      </c>
      <c r="AR47" s="432">
        <f t="shared" si="288"/>
        <v>4.3448912510445039</v>
      </c>
      <c r="AS47" s="432">
        <f t="shared" si="288"/>
        <v>-5.1803021375768407E-2</v>
      </c>
      <c r="AT47" s="432">
        <f t="shared" si="288"/>
        <v>-5.1803021375768407E-2</v>
      </c>
      <c r="AU47" s="432">
        <f t="shared" si="288"/>
        <v>3.8565191385328381</v>
      </c>
      <c r="AV47" s="432">
        <f t="shared" si="288"/>
        <v>-5.3541345729394701E-2</v>
      </c>
      <c r="AW47" s="432">
        <f t="shared" si="288"/>
        <v>-5.3541345729394708E-2</v>
      </c>
      <c r="AX47" s="432">
        <f t="shared" si="288"/>
        <v>3.8974744865438438</v>
      </c>
      <c r="AY47" s="432">
        <f t="shared" si="288"/>
        <v>-5.2404831730787978E-2</v>
      </c>
      <c r="AZ47" s="432">
        <f t="shared" si="288"/>
        <v>-5.2404831730787978E-2</v>
      </c>
      <c r="BA47" s="432">
        <f t="shared" si="288"/>
        <v>3.8688665721536002</v>
      </c>
      <c r="BB47" s="432">
        <f t="shared" si="288"/>
        <v>-5.0885119506553583E-2</v>
      </c>
      <c r="BC47" s="432">
        <f t="shared" si="288"/>
        <v>-5.0885119506553583E-2</v>
      </c>
      <c r="BD47" s="432">
        <f t="shared" si="288"/>
        <v>3.0048779745782119</v>
      </c>
      <c r="BE47" s="432">
        <f t="shared" si="288"/>
        <v>-5.1894932002030096E-2</v>
      </c>
      <c r="BF47" s="432">
        <f t="shared" si="288"/>
        <v>-5.1894932002030096E-2</v>
      </c>
      <c r="BG47" s="432">
        <f t="shared" si="288"/>
        <v>3.5517098635243958</v>
      </c>
      <c r="BH47" s="432">
        <f t="shared" si="288"/>
        <v>-5.1132823989050412E-2</v>
      </c>
      <c r="BI47" s="432">
        <f t="shared" si="288"/>
        <v>-5.1132823989050405E-2</v>
      </c>
      <c r="BJ47" s="432">
        <f t="shared" si="288"/>
        <v>1.5006851236061456</v>
      </c>
      <c r="BK47" s="432">
        <f t="shared" si="288"/>
        <v>-5.286132965856017E-2</v>
      </c>
      <c r="BL47" s="432">
        <f t="shared" si="288"/>
        <v>-5.2861329658560177E-2</v>
      </c>
      <c r="BM47" s="432">
        <f t="shared" si="288"/>
        <v>0.64497724252548938</v>
      </c>
      <c r="BN47" s="432">
        <f t="shared" si="288"/>
        <v>-5.2112928536878232E-2</v>
      </c>
      <c r="BO47" s="432">
        <f t="shared" si="288"/>
        <v>-5.2112928536878232E-2</v>
      </c>
      <c r="BP47" s="432">
        <f t="shared" si="288"/>
        <v>1.0373083333377706</v>
      </c>
      <c r="BQ47" s="432">
        <f t="shared" si="288"/>
        <v>-5.1751178207560082E-2</v>
      </c>
      <c r="BR47" s="432">
        <f t="shared" si="288"/>
        <v>-5.1751178207560082E-2</v>
      </c>
      <c r="BS47" s="432">
        <f t="shared" si="288"/>
        <v>0.74616561428141215</v>
      </c>
      <c r="BT47" s="432">
        <f t="shared" si="288"/>
        <v>-5.19910405493293E-2</v>
      </c>
      <c r="BU47" s="432">
        <f t="shared" si="288"/>
        <v>-5.19910405493293E-2</v>
      </c>
      <c r="BV47" s="432">
        <f t="shared" si="288"/>
        <v>0.94758827684755664</v>
      </c>
      <c r="BW47" s="432">
        <f t="shared" si="288"/>
        <v>-4.8441483430414274E-2</v>
      </c>
      <c r="BX47" s="432">
        <f t="shared" si="288"/>
        <v>-4.8441483430414274E-2</v>
      </c>
      <c r="BY47" s="432">
        <f t="shared" si="288"/>
        <v>-0.2940779174403863</v>
      </c>
      <c r="BZ47" s="432">
        <f t="shared" si="288"/>
        <v>-5.0896145336164995E-2</v>
      </c>
      <c r="CA47" s="432">
        <f t="shared" si="288"/>
        <v>-5.0896145336165002E-2</v>
      </c>
      <c r="CB47" s="432">
        <f t="shared" si="288"/>
        <v>0.83355227356363171</v>
      </c>
      <c r="CC47" s="432">
        <f t="shared" ref="CC47:EN47" si="289">CC21/CC7</f>
        <v>-5.3114278488502482E-2</v>
      </c>
      <c r="CD47" s="432">
        <f t="shared" si="289"/>
        <v>-5.3114278488502475E-2</v>
      </c>
      <c r="CE47" s="432">
        <f t="shared" si="289"/>
        <v>-0.2826276868275307</v>
      </c>
      <c r="CF47" s="432">
        <f t="shared" si="289"/>
        <v>-5.222410965514318E-2</v>
      </c>
      <c r="CG47" s="432">
        <f t="shared" si="289"/>
        <v>-5.222410965514318E-2</v>
      </c>
      <c r="CH47" s="432">
        <f t="shared" si="289"/>
        <v>0.84154895119400641</v>
      </c>
      <c r="CI47" s="432">
        <f t="shared" si="289"/>
        <v>-5.2585448812064908E-2</v>
      </c>
      <c r="CJ47" s="432">
        <f t="shared" si="289"/>
        <v>-5.2585448812064908E-2</v>
      </c>
      <c r="CK47" s="432">
        <f t="shared" si="289"/>
        <v>1.2753229659518879</v>
      </c>
      <c r="CL47" s="432">
        <f t="shared" si="289"/>
        <v>-5.1577824812469787E-2</v>
      </c>
      <c r="CM47" s="432">
        <f t="shared" si="289"/>
        <v>-5.1577824812469787E-2</v>
      </c>
      <c r="CN47" s="432">
        <f t="shared" si="289"/>
        <v>0.95481051868753719</v>
      </c>
      <c r="CO47" s="432">
        <f t="shared" si="289"/>
        <v>-5.2234266749113488E-2</v>
      </c>
      <c r="CP47" s="432">
        <f t="shared" si="289"/>
        <v>-5.2234266749113481E-2</v>
      </c>
      <c r="CQ47" s="432">
        <f t="shared" si="289"/>
        <v>1.0989291529495955</v>
      </c>
      <c r="CR47" s="432">
        <f t="shared" si="289"/>
        <v>-3.8053646203174495E-2</v>
      </c>
      <c r="CS47" s="432">
        <f t="shared" si="289"/>
        <v>-3.8053646203174495E-2</v>
      </c>
      <c r="CT47" s="432">
        <f t="shared" si="289"/>
        <v>-0.58630605426291249</v>
      </c>
      <c r="CU47" s="432">
        <f t="shared" si="289"/>
        <v>-4.7562052911879538E-2</v>
      </c>
      <c r="CV47" s="432">
        <f t="shared" si="289"/>
        <v>-4.7562052911879538E-2</v>
      </c>
      <c r="CW47" s="432">
        <f t="shared" si="289"/>
        <v>0.14085498658427942</v>
      </c>
      <c r="CX47" s="432">
        <f t="shared" si="289"/>
        <v>-4.6633210343777556E-2</v>
      </c>
      <c r="CY47" s="432">
        <f t="shared" si="289"/>
        <v>-4.6633210343777556E-2</v>
      </c>
      <c r="CZ47" s="432">
        <f t="shared" si="289"/>
        <v>0.287410266108654</v>
      </c>
      <c r="DA47" s="432">
        <f t="shared" si="289"/>
        <v>-4.0696374108057362E-2</v>
      </c>
      <c r="DB47" s="432">
        <f t="shared" si="289"/>
        <v>-4.0696374108057369E-2</v>
      </c>
      <c r="DC47" s="432">
        <f t="shared" si="289"/>
        <v>-0.74958462510540125</v>
      </c>
      <c r="DD47" s="432">
        <f t="shared" si="289"/>
        <v>-4.3182444835817783E-2</v>
      </c>
      <c r="DE47" s="432">
        <f t="shared" si="289"/>
        <v>-4.3182444835817783E-2</v>
      </c>
      <c r="DF47" s="432">
        <f t="shared" si="289"/>
        <v>-0.23287044772213203</v>
      </c>
      <c r="DG47" s="432">
        <f t="shared" si="289"/>
        <v>-2.9133074379574853E-2</v>
      </c>
      <c r="DH47" s="432">
        <f t="shared" si="289"/>
        <v>-2.9133074379574853E-2</v>
      </c>
      <c r="DI47" s="432">
        <f t="shared" si="289"/>
        <v>-2.0601076281436081</v>
      </c>
      <c r="DJ47" s="432">
        <f t="shared" si="289"/>
        <v>-3.8296897902662906E-2</v>
      </c>
      <c r="DK47" s="432">
        <f t="shared" si="289"/>
        <v>-3.8296897902662906E-2</v>
      </c>
      <c r="DL47" s="432">
        <f t="shared" si="289"/>
        <v>-0.85226801495983029</v>
      </c>
      <c r="DM47" s="432">
        <f t="shared" si="289"/>
        <v>-1.9185286612310948E-2</v>
      </c>
      <c r="DN47" s="432">
        <f t="shared" si="289"/>
        <v>-1.9185286612310951E-2</v>
      </c>
      <c r="DO47" s="432">
        <f t="shared" si="289"/>
        <v>-2.6875366001228338</v>
      </c>
      <c r="DP47" s="432">
        <f t="shared" si="289"/>
        <v>-3.204695315515578E-2</v>
      </c>
      <c r="DQ47" s="432">
        <f t="shared" si="289"/>
        <v>-3.2046953155155787E-2</v>
      </c>
      <c r="DR47" s="432">
        <f t="shared" si="289"/>
        <v>-1.3148930142360589</v>
      </c>
      <c r="DS47" s="432">
        <f t="shared" si="289"/>
        <v>-3.1412886815739678E-2</v>
      </c>
      <c r="DT47" s="432">
        <f t="shared" si="289"/>
        <v>-3.1412886815739678E-2</v>
      </c>
      <c r="DU47" s="432">
        <f t="shared" si="289"/>
        <v>-0.48936775705104169</v>
      </c>
      <c r="DV47" s="432">
        <f t="shared" si="289"/>
        <v>-3.4583145528736196E-2</v>
      </c>
      <c r="DW47" s="432">
        <f t="shared" si="289"/>
        <v>-3.4583145528736196E-2</v>
      </c>
      <c r="DX47" s="432">
        <f t="shared" si="289"/>
        <v>3.1709519197907217E-2</v>
      </c>
      <c r="DY47" s="432">
        <f t="shared" si="289"/>
        <v>-3.3260497245653178E-2</v>
      </c>
      <c r="DZ47" s="432">
        <f t="shared" si="289"/>
        <v>-3.3260497245653178E-2</v>
      </c>
      <c r="EA47" s="432">
        <f t="shared" si="289"/>
        <v>-0.20915557029050677</v>
      </c>
      <c r="EB47" s="432">
        <f t="shared" si="289"/>
        <v>-3.2865988607966877E-2</v>
      </c>
      <c r="EC47" s="432">
        <f t="shared" si="289"/>
        <v>-3.2865988607966877E-2</v>
      </c>
      <c r="ED47" s="432">
        <f t="shared" si="289"/>
        <v>1.0538628983335021</v>
      </c>
      <c r="EE47" s="432">
        <f t="shared" si="289"/>
        <v>-3.3126055299048093E-2</v>
      </c>
      <c r="EF47" s="432">
        <f t="shared" si="289"/>
        <v>-3.3126055299048093E-2</v>
      </c>
      <c r="EG47" s="432">
        <f t="shared" si="289"/>
        <v>4.7021638433529682E-2</v>
      </c>
      <c r="EH47" s="432">
        <f t="shared" si="289"/>
        <v>-3.5147734103109569E-2</v>
      </c>
      <c r="EI47" s="432">
        <f t="shared" si="289"/>
        <v>-3.5147734103109562E-2</v>
      </c>
      <c r="EJ47" s="432">
        <f t="shared" si="289"/>
        <v>3.2804937678474451</v>
      </c>
      <c r="EK47" s="432">
        <f t="shared" si="289"/>
        <v>-3.3788960035423338E-2</v>
      </c>
      <c r="EL47" s="432">
        <f t="shared" si="289"/>
        <v>-3.3788960035423338E-2</v>
      </c>
      <c r="EM47" s="432">
        <f t="shared" si="289"/>
        <v>0.66822192621918086</v>
      </c>
      <c r="EN47" s="432">
        <f t="shared" si="289"/>
        <v>-2.8517812529960128E-2</v>
      </c>
      <c r="EO47" s="432">
        <f t="shared" ref="EO47:GZ47" si="290">EO21/EO7</f>
        <v>-2.8517812529960131E-2</v>
      </c>
      <c r="EP47" s="432">
        <f t="shared" si="290"/>
        <v>0.40847993877364647</v>
      </c>
      <c r="EQ47" s="432">
        <f t="shared" si="290"/>
        <v>-3.4954063722586332E-2</v>
      </c>
      <c r="ER47" s="432">
        <f t="shared" si="290"/>
        <v>-3.4954063722586332E-2</v>
      </c>
      <c r="ES47" s="432">
        <f t="shared" si="290"/>
        <v>0.52119389490747503</v>
      </c>
      <c r="ET47" s="432">
        <f t="shared" si="290"/>
        <v>-3.2212411494709957E-2</v>
      </c>
      <c r="EU47" s="432">
        <f t="shared" si="290"/>
        <v>-3.2212411494709957E-2</v>
      </c>
      <c r="EV47" s="432">
        <f t="shared" si="290"/>
        <v>0.77146942698678134</v>
      </c>
      <c r="EW47" s="432">
        <f t="shared" si="290"/>
        <v>-3.2062033593427158E-2</v>
      </c>
      <c r="EX47" s="432">
        <f t="shared" si="290"/>
        <v>-3.2062033593427165E-2</v>
      </c>
      <c r="EY47" s="432">
        <f t="shared" si="290"/>
        <v>0.86429006261558261</v>
      </c>
      <c r="EZ47" s="432">
        <f t="shared" si="290"/>
        <v>-3.2159449666879267E-2</v>
      </c>
      <c r="FA47" s="432">
        <f t="shared" si="290"/>
        <v>-3.2159449666879267E-2</v>
      </c>
      <c r="FB47" s="432">
        <f t="shared" si="290"/>
        <v>0.80904229949000539</v>
      </c>
      <c r="FC47" s="432">
        <f t="shared" si="290"/>
        <v>-3.3602017451574977E-2</v>
      </c>
      <c r="FD47" s="432">
        <f t="shared" si="290"/>
        <v>-3.3602017451574977E-2</v>
      </c>
      <c r="FE47" s="432">
        <f t="shared" si="290"/>
        <v>0.75419671880586636</v>
      </c>
      <c r="FF47" s="432">
        <f t="shared" si="290"/>
        <v>-3.2642262488517822E-2</v>
      </c>
      <c r="FG47" s="432">
        <f t="shared" si="290"/>
        <v>-3.2642262488517815E-2</v>
      </c>
      <c r="FH47" s="432">
        <f t="shared" si="290"/>
        <v>0.78992071981530654</v>
      </c>
      <c r="FI47" s="432">
        <f t="shared" si="290"/>
        <v>-3.4570806288348709E-2</v>
      </c>
      <c r="FJ47" s="432">
        <f t="shared" si="290"/>
        <v>-3.4570806288348709E-2</v>
      </c>
      <c r="FK47" s="432">
        <f t="shared" si="290"/>
        <v>2.4212638560053015</v>
      </c>
      <c r="FL47" s="432">
        <f t="shared" si="290"/>
        <v>-3.5029168183387055E-2</v>
      </c>
      <c r="FM47" s="432">
        <f t="shared" si="290"/>
        <v>-3.5029168183387055E-2</v>
      </c>
      <c r="FN47" s="432">
        <f t="shared" si="290"/>
        <v>1.0217102303004659</v>
      </c>
      <c r="FO47" s="432">
        <f t="shared" si="290"/>
        <v>-3.4827404526876285E-2</v>
      </c>
      <c r="FP47" s="432">
        <f t="shared" si="290"/>
        <v>-3.4827404526876285E-2</v>
      </c>
      <c r="FQ47" s="432">
        <f t="shared" si="290"/>
        <v>1.6701197743716272</v>
      </c>
      <c r="FR47" s="432">
        <f t="shared" si="290"/>
        <v>-3.2420075677845384E-2</v>
      </c>
      <c r="FS47" s="432">
        <f t="shared" si="290"/>
        <v>-3.2420075677845384E-2</v>
      </c>
      <c r="FT47" s="432">
        <f t="shared" si="290"/>
        <v>1.0980136560830769</v>
      </c>
      <c r="FU47" s="432">
        <f t="shared" si="290"/>
        <v>-3.3984043945174167E-2</v>
      </c>
      <c r="FV47" s="432">
        <f t="shared" si="290"/>
        <v>-3.3984043945174167E-2</v>
      </c>
      <c r="FW47" s="432">
        <f t="shared" si="290"/>
        <v>1.4783109374448216</v>
      </c>
      <c r="FX47" s="432">
        <f t="shared" si="290"/>
        <v>-2.9836556466935955E-2</v>
      </c>
      <c r="FY47" s="432">
        <f t="shared" si="290"/>
        <v>-2.9836556466935955E-2</v>
      </c>
      <c r="FZ47" s="432">
        <f t="shared" si="290"/>
        <v>-6.430766585707356E-3</v>
      </c>
      <c r="GA47" s="432">
        <f t="shared" si="290"/>
        <v>-3.2603731344649646E-2</v>
      </c>
      <c r="GB47" s="432">
        <f t="shared" si="290"/>
        <v>-3.2603731344649646E-2</v>
      </c>
      <c r="GC47" s="432">
        <f t="shared" si="290"/>
        <v>0.98984135273379337</v>
      </c>
      <c r="GD47" s="432">
        <f t="shared" si="290"/>
        <v>-3.1069336457556714E-2</v>
      </c>
      <c r="GE47" s="432">
        <f t="shared" si="290"/>
        <v>-3.1069336457556718E-2</v>
      </c>
      <c r="GF47" s="432">
        <f t="shared" si="290"/>
        <v>9.5224202828153262E-2</v>
      </c>
      <c r="GG47" s="432">
        <f t="shared" si="290"/>
        <v>-4.3054363872032708E-2</v>
      </c>
      <c r="GH47" s="432">
        <f t="shared" si="290"/>
        <v>-4.3054363872032708E-2</v>
      </c>
      <c r="GI47" s="432">
        <f t="shared" si="290"/>
        <v>2.4760579021071836</v>
      </c>
      <c r="GJ47" s="432">
        <f t="shared" si="290"/>
        <v>-3.7925790075050349E-2</v>
      </c>
      <c r="GK47" s="432">
        <f t="shared" si="290"/>
        <v>-3.7925790075050349E-2</v>
      </c>
      <c r="GL47" s="432">
        <f t="shared" si="290"/>
        <v>1.650815144031563</v>
      </c>
      <c r="GM47" s="432">
        <f t="shared" si="290"/>
        <v>-4.3055967277066294E-2</v>
      </c>
      <c r="GN47" s="432">
        <f t="shared" si="290"/>
        <v>-4.3055967277066294E-2</v>
      </c>
      <c r="GO47" s="432">
        <f t="shared" si="290"/>
        <v>3.1606184221115261</v>
      </c>
      <c r="GP47" s="432">
        <f t="shared" si="290"/>
        <v>-3.9743763278229295E-2</v>
      </c>
      <c r="GQ47" s="432">
        <f t="shared" si="290"/>
        <v>-3.9743763278229295E-2</v>
      </c>
      <c r="GR47" s="432">
        <f t="shared" si="290"/>
        <v>2.1930200651017082</v>
      </c>
      <c r="GS47" s="432">
        <f t="shared" si="290"/>
        <v>-2.9362092698027222E-2</v>
      </c>
      <c r="GT47" s="432">
        <f t="shared" si="290"/>
        <v>-2.9362092698027222E-2</v>
      </c>
      <c r="GU47" s="432">
        <f t="shared" si="290"/>
        <v>0.92049546896654488</v>
      </c>
      <c r="GV47" s="432">
        <f t="shared" si="290"/>
        <v>-3.6125079286822105E-2</v>
      </c>
      <c r="GW47" s="432">
        <f t="shared" si="290"/>
        <v>-3.6125079286822098E-2</v>
      </c>
      <c r="GX47" s="432">
        <f t="shared" si="290"/>
        <v>1.6656179995995197</v>
      </c>
      <c r="GY47" s="432">
        <f t="shared" si="290"/>
        <v>-3.8960021193461036E-2</v>
      </c>
      <c r="GZ47" s="432">
        <f t="shared" si="290"/>
        <v>-3.8960021193461036E-2</v>
      </c>
      <c r="HA47" s="432">
        <f t="shared" ref="HA47:IO47" si="291">HA21/HA7</f>
        <v>2.2684591675568617</v>
      </c>
      <c r="HB47" s="432">
        <f t="shared" si="291"/>
        <v>-4.8253027692640137E-2</v>
      </c>
      <c r="HC47" s="432">
        <f t="shared" si="291"/>
        <v>-4.8253027692640137E-2</v>
      </c>
      <c r="HD47" s="432">
        <f t="shared" si="291"/>
        <v>1.6597873415159272</v>
      </c>
      <c r="HE47" s="432">
        <f t="shared" si="291"/>
        <v>-4.4227899885918708E-2</v>
      </c>
      <c r="HF47" s="432">
        <f t="shared" si="291"/>
        <v>-4.4227899885918714E-2</v>
      </c>
      <c r="HG47" s="432">
        <f t="shared" si="291"/>
        <v>1.8724503437917819</v>
      </c>
      <c r="HH47" s="432">
        <f t="shared" si="291"/>
        <v>-5.3714438566667015E-2</v>
      </c>
      <c r="HI47" s="432">
        <f t="shared" si="291"/>
        <v>-5.3714438566667022E-2</v>
      </c>
      <c r="HJ47" s="432">
        <f t="shared" si="291"/>
        <v>2.6257519944020604</v>
      </c>
      <c r="HK47" s="432">
        <f t="shared" si="291"/>
        <v>-4.7490252249299376E-2</v>
      </c>
      <c r="HL47" s="432">
        <f t="shared" si="291"/>
        <v>-4.749025224929937E-2</v>
      </c>
      <c r="HM47" s="432">
        <f t="shared" si="291"/>
        <v>2.0991550996716208</v>
      </c>
      <c r="HN47" s="432">
        <f t="shared" si="291"/>
        <v>-4.2181065361959445E-2</v>
      </c>
      <c r="HO47" s="432">
        <f t="shared" si="291"/>
        <v>-4.2181065361959445E-2</v>
      </c>
      <c r="HP47" s="432">
        <f t="shared" si="291"/>
        <v>5.4901805508081871</v>
      </c>
      <c r="HQ47" s="432">
        <f t="shared" si="291"/>
        <v>-4.5750031162543503E-2</v>
      </c>
      <c r="HR47" s="432">
        <f t="shared" si="291"/>
        <v>-4.5750031162543496E-2</v>
      </c>
      <c r="HS47" s="432">
        <f t="shared" si="291"/>
        <v>2.7636009747927894</v>
      </c>
      <c r="HT47" s="432">
        <f t="shared" si="291"/>
        <v>-4.0226268249411362E-2</v>
      </c>
      <c r="HU47" s="432">
        <f t="shared" si="291"/>
        <v>-4.0226268249411362E-2</v>
      </c>
      <c r="HV47" s="432">
        <f t="shared" si="291"/>
        <v>1.5521638884910887</v>
      </c>
      <c r="HW47" s="432">
        <f t="shared" si="291"/>
        <v>-4.7052646912441279E-2</v>
      </c>
      <c r="HX47" s="432">
        <f t="shared" si="291"/>
        <v>-4.7052646912441279E-2</v>
      </c>
      <c r="HY47" s="432">
        <f t="shared" si="291"/>
        <v>0.63134662666238794</v>
      </c>
      <c r="HZ47" s="432">
        <f t="shared" si="291"/>
        <v>-4.4111312496351404E-2</v>
      </c>
      <c r="IA47" s="432">
        <f t="shared" si="291"/>
        <v>-4.4111312496351404E-2</v>
      </c>
      <c r="IB47" s="432">
        <f t="shared" si="291"/>
        <v>0.95866079423288109</v>
      </c>
      <c r="IC47" s="432">
        <f t="shared" si="291"/>
        <v>-4.7592765119526585E-2</v>
      </c>
      <c r="ID47" s="432">
        <f t="shared" si="291"/>
        <v>-4.7592765119526585E-2</v>
      </c>
      <c r="IE47" s="432">
        <f t="shared" si="291"/>
        <v>-5.5325402144826725</v>
      </c>
      <c r="IF47" s="432">
        <f t="shared" si="291"/>
        <v>-4.527091687250534E-2</v>
      </c>
      <c r="IG47" s="432">
        <f t="shared" si="291"/>
        <v>-4.5270916872505347E-2</v>
      </c>
      <c r="IH47" s="432">
        <f t="shared" si="291"/>
        <v>3.3217449666564099E-2</v>
      </c>
      <c r="II47" s="432">
        <f t="shared" si="291"/>
        <v>-3.112182004754591E-2</v>
      </c>
      <c r="IJ47" s="432">
        <f t="shared" si="291"/>
        <v>-3.1121820047545906E-2</v>
      </c>
      <c r="IK47" s="432">
        <f t="shared" si="291"/>
        <v>-4.7315446534796477</v>
      </c>
      <c r="IL47" s="432">
        <f t="shared" si="291"/>
        <v>-4.0641684871515156E-2</v>
      </c>
      <c r="IM47" s="432">
        <f t="shared" si="291"/>
        <v>-4.0641684871515149E-2</v>
      </c>
      <c r="IN47" s="432">
        <f t="shared" si="291"/>
        <v>-1.3512265456309545</v>
      </c>
      <c r="IO47" s="432">
        <f t="shared" si="291"/>
        <v>-3.2759989938699552E-2</v>
      </c>
    </row>
    <row r="48" spans="2:251">
      <c r="B48" s="103"/>
      <c r="AM48" s="103"/>
      <c r="AN48" s="142"/>
      <c r="AO48" s="142"/>
      <c r="AP48" s="103"/>
      <c r="AQ48" s="142"/>
      <c r="AR48" s="142"/>
      <c r="AS48" s="142"/>
      <c r="AT48" s="142"/>
      <c r="AU48" s="142"/>
      <c r="AV48" s="103"/>
      <c r="AW48" s="142"/>
      <c r="AX48" s="142"/>
      <c r="AY48" s="142"/>
      <c r="AZ48" s="142"/>
      <c r="BA48" s="142"/>
      <c r="BB48" s="103"/>
      <c r="BC48" s="142"/>
      <c r="BD48" s="142"/>
      <c r="BE48" s="103"/>
      <c r="BF48" s="142"/>
      <c r="BG48" s="142"/>
      <c r="BH48" s="103"/>
      <c r="BI48" s="142"/>
      <c r="BJ48" s="142"/>
      <c r="BK48" s="103"/>
      <c r="BL48" s="142"/>
      <c r="BM48" s="142"/>
      <c r="BN48" s="103"/>
      <c r="BO48" s="142"/>
      <c r="BP48" s="142"/>
      <c r="BQ48" s="103"/>
      <c r="BR48" s="142"/>
      <c r="BS48" s="142"/>
      <c r="BT48" s="103"/>
      <c r="BU48" s="142"/>
      <c r="BV48" s="142"/>
      <c r="BW48" s="103"/>
      <c r="BX48" s="142"/>
      <c r="BY48" s="142"/>
      <c r="BZ48" s="103"/>
      <c r="CA48" s="142"/>
      <c r="CB48" s="142"/>
      <c r="CC48" s="103"/>
      <c r="CD48" s="142"/>
      <c r="CE48" s="142"/>
      <c r="CF48" s="103"/>
      <c r="CG48" s="142"/>
      <c r="CH48" s="142"/>
      <c r="CI48" s="103"/>
      <c r="CJ48" s="142"/>
      <c r="CK48" s="142"/>
      <c r="CL48" s="103"/>
      <c r="CM48" s="142"/>
      <c r="CN48" s="142"/>
      <c r="CO48" s="103"/>
      <c r="CP48" s="142"/>
      <c r="CQ48" s="142"/>
      <c r="CR48" s="103"/>
      <c r="CS48" s="142"/>
      <c r="CT48" s="142"/>
      <c r="CU48" s="103"/>
      <c r="CV48" s="142"/>
      <c r="CW48" s="142"/>
      <c r="CX48" s="103"/>
      <c r="CY48" s="142"/>
      <c r="CZ48" s="142"/>
      <c r="DA48" s="103"/>
      <c r="DB48" s="142"/>
      <c r="DC48" s="142"/>
      <c r="DD48" s="103"/>
      <c r="DE48" s="142"/>
      <c r="DF48" s="142"/>
      <c r="DG48" s="103"/>
      <c r="DH48" s="142"/>
      <c r="DI48" s="142"/>
      <c r="DJ48" s="103"/>
      <c r="DK48" s="142"/>
      <c r="DL48" s="142"/>
      <c r="DP48" s="103"/>
      <c r="DQ48" s="142"/>
      <c r="DR48" s="142"/>
      <c r="DS48" s="103"/>
      <c r="DT48" s="142"/>
      <c r="DU48" s="142"/>
      <c r="DV48" s="103"/>
      <c r="DW48" s="142"/>
      <c r="DX48" s="142"/>
      <c r="EB48" s="103"/>
      <c r="EC48" s="142"/>
      <c r="ED48" s="142"/>
      <c r="EQ48" s="103"/>
      <c r="ES48" s="142"/>
      <c r="EW48" s="103"/>
      <c r="FC48" s="103"/>
      <c r="FM48" s="104"/>
      <c r="FN48" s="104"/>
      <c r="FP48" s="104"/>
      <c r="GI48" s="104"/>
    </row>
    <row r="49" spans="2:249">
      <c r="B49" s="103"/>
      <c r="C49" s="100" t="s">
        <v>1246</v>
      </c>
      <c r="P49" s="432">
        <f>P16/P7</f>
        <v>-0.24843610663756271</v>
      </c>
      <c r="Q49" s="432">
        <f t="shared" ref="Q49:CB49" si="292">Q16/Q7</f>
        <v>-0.24843610663756269</v>
      </c>
      <c r="R49" s="432">
        <f t="shared" si="292"/>
        <v>-0.2835517634357006</v>
      </c>
      <c r="S49" s="432">
        <f t="shared" si="292"/>
        <v>-0.2835517634357006</v>
      </c>
      <c r="T49" s="432">
        <f t="shared" si="292"/>
        <v>0.97862673453616644</v>
      </c>
      <c r="U49" s="432">
        <f t="shared" si="292"/>
        <v>-0.24684135902956467</v>
      </c>
      <c r="V49" s="432">
        <f t="shared" si="292"/>
        <v>-0.24684135902956467</v>
      </c>
      <c r="W49" s="432">
        <f t="shared" si="292"/>
        <v>0.90736436437858581</v>
      </c>
      <c r="X49" s="432">
        <f t="shared" si="292"/>
        <v>-0.26196240959092792</v>
      </c>
      <c r="Y49" s="432">
        <f t="shared" si="292"/>
        <v>-0.26196240959092787</v>
      </c>
      <c r="Z49" s="432">
        <f t="shared" si="292"/>
        <v>0.93606116042747578</v>
      </c>
      <c r="AA49" s="432">
        <f t="shared" si="292"/>
        <v>-0.25780378157197359</v>
      </c>
      <c r="AB49" s="432">
        <f t="shared" si="292"/>
        <v>-0.25780378157197359</v>
      </c>
      <c r="AC49" s="432">
        <f t="shared" si="292"/>
        <v>0.89664977556963432</v>
      </c>
      <c r="AD49" s="432">
        <f t="shared" si="292"/>
        <v>-0.26051212843134397</v>
      </c>
      <c r="AE49" s="432">
        <f t="shared" si="292"/>
        <v>-0.26051212843134391</v>
      </c>
      <c r="AF49" s="432">
        <f t="shared" si="292"/>
        <v>0.9225169675513657</v>
      </c>
      <c r="AG49" s="432">
        <f t="shared" si="292"/>
        <v>-0.22268501357017653</v>
      </c>
      <c r="AH49" s="432">
        <f t="shared" si="292"/>
        <v>-0.22268501357017656</v>
      </c>
      <c r="AI49" s="432">
        <f t="shared" si="292"/>
        <v>1.1002802810283714</v>
      </c>
      <c r="AJ49" s="432">
        <f t="shared" si="292"/>
        <v>-0.24725042563626662</v>
      </c>
      <c r="AK49" s="432">
        <f t="shared" si="292"/>
        <v>-0.24725042563626662</v>
      </c>
      <c r="AL49" s="432">
        <f t="shared" si="292"/>
        <v>0.97779474309465608</v>
      </c>
      <c r="AM49" s="432">
        <f t="shared" si="292"/>
        <v>-0.26208513760412022</v>
      </c>
      <c r="AN49" s="432">
        <f t="shared" si="292"/>
        <v>-0.26208513760412022</v>
      </c>
      <c r="AO49" s="432">
        <f t="shared" si="292"/>
        <v>0.67436769048486944</v>
      </c>
      <c r="AP49" s="432">
        <f t="shared" si="292"/>
        <v>-0.21865170553627014</v>
      </c>
      <c r="AQ49" s="432">
        <f t="shared" si="292"/>
        <v>-0.21865170553627014</v>
      </c>
      <c r="AR49" s="432">
        <f t="shared" si="292"/>
        <v>0.49043450925520016</v>
      </c>
      <c r="AS49" s="432">
        <f t="shared" si="292"/>
        <v>-0.23665654452509821</v>
      </c>
      <c r="AT49" s="432">
        <f t="shared" si="292"/>
        <v>-0.23665654452509824</v>
      </c>
      <c r="AU49" s="432">
        <f t="shared" si="292"/>
        <v>0.57554005511455331</v>
      </c>
      <c r="AV49" s="432">
        <f t="shared" si="292"/>
        <v>-0.23465582011296993</v>
      </c>
      <c r="AW49" s="432">
        <f t="shared" si="292"/>
        <v>-0.23465582011296993</v>
      </c>
      <c r="AX49" s="432">
        <f t="shared" si="292"/>
        <v>0.58994678345012963</v>
      </c>
      <c r="AY49" s="432">
        <f t="shared" si="292"/>
        <v>-0.23596365986998211</v>
      </c>
      <c r="AZ49" s="432">
        <f t="shared" si="292"/>
        <v>-0.23596365986998213</v>
      </c>
      <c r="BA49" s="432">
        <f t="shared" si="292"/>
        <v>0.58045324002060339</v>
      </c>
      <c r="BB49" s="432">
        <f t="shared" si="292"/>
        <v>-0.21174710871241326</v>
      </c>
      <c r="BC49" s="432">
        <f t="shared" si="292"/>
        <v>-0.21174710871241326</v>
      </c>
      <c r="BD49" s="432">
        <f t="shared" si="292"/>
        <v>0.71473294518738484</v>
      </c>
      <c r="BE49" s="432">
        <f t="shared" si="292"/>
        <v>-0.22783048670595668</v>
      </c>
      <c r="BF49" s="432">
        <f t="shared" si="292"/>
        <v>-0.22783048670595671</v>
      </c>
      <c r="BG49" s="432">
        <f t="shared" si="292"/>
        <v>0.62056081114618755</v>
      </c>
      <c r="BH49" s="432">
        <f t="shared" si="292"/>
        <v>-0.26314217097386039</v>
      </c>
      <c r="BI49" s="432">
        <f t="shared" si="292"/>
        <v>-0.26314217097386039</v>
      </c>
      <c r="BJ49" s="432">
        <f t="shared" si="292"/>
        <v>1.0206727025603366</v>
      </c>
      <c r="BK49" s="432">
        <f t="shared" si="292"/>
        <v>-0.22979742283593915</v>
      </c>
      <c r="BL49" s="432">
        <f t="shared" si="292"/>
        <v>-0.22979742283593912</v>
      </c>
      <c r="BM49" s="432">
        <f t="shared" si="292"/>
        <v>1.3807550568379015</v>
      </c>
      <c r="BN49" s="432">
        <f t="shared" si="292"/>
        <v>-0.24421682391244043</v>
      </c>
      <c r="BO49" s="432">
        <f t="shared" si="292"/>
        <v>-0.24421682391244046</v>
      </c>
      <c r="BP49" s="432">
        <f t="shared" si="292"/>
        <v>1.1992272099930505</v>
      </c>
      <c r="BQ49" s="432">
        <f t="shared" si="292"/>
        <v>-0.23720789252400415</v>
      </c>
      <c r="BR49" s="432">
        <f t="shared" si="292"/>
        <v>-0.23720789252400412</v>
      </c>
      <c r="BS49" s="432">
        <f t="shared" si="292"/>
        <v>1.0825672318796944</v>
      </c>
      <c r="BT49" s="432">
        <f t="shared" si="292"/>
        <v>-0.24184291290762255</v>
      </c>
      <c r="BU49" s="432">
        <f t="shared" si="292"/>
        <v>-0.24184291290762255</v>
      </c>
      <c r="BV49" s="432">
        <f t="shared" si="292"/>
        <v>1.1653847902760972</v>
      </c>
      <c r="BW49" s="432">
        <f t="shared" si="292"/>
        <v>-0.22261849789084667</v>
      </c>
      <c r="BX49" s="432">
        <f t="shared" si="292"/>
        <v>-0.22261849789084667</v>
      </c>
      <c r="BY49" s="432">
        <f t="shared" si="292"/>
        <v>2.3835098360377076</v>
      </c>
      <c r="BZ49" s="432">
        <f t="shared" si="292"/>
        <v>-0.23591295621933978</v>
      </c>
      <c r="CA49" s="432">
        <f t="shared" si="292"/>
        <v>-0.2359129562193398</v>
      </c>
      <c r="CB49" s="432">
        <f t="shared" si="292"/>
        <v>1.3068049173802609</v>
      </c>
      <c r="CC49" s="432">
        <f t="shared" ref="CC49:EN49" si="293">CC16/CC7</f>
        <v>-0.28844474559448768</v>
      </c>
      <c r="CD49" s="432">
        <f t="shared" si="293"/>
        <v>-0.28844474559448763</v>
      </c>
      <c r="CE49" s="432">
        <f t="shared" si="293"/>
        <v>-2.182662200236666</v>
      </c>
      <c r="CF49" s="432">
        <f t="shared" si="293"/>
        <v>-0.22179963287437196</v>
      </c>
      <c r="CG49" s="432">
        <f t="shared" si="293"/>
        <v>-0.22179963287437193</v>
      </c>
      <c r="CH49" s="432">
        <f t="shared" si="293"/>
        <v>0.54252365639710354</v>
      </c>
      <c r="CI49" s="432">
        <f t="shared" si="293"/>
        <v>-0.24885235359518396</v>
      </c>
      <c r="CJ49" s="432">
        <f t="shared" si="293"/>
        <v>-0.24885235359518393</v>
      </c>
      <c r="CK49" s="432">
        <f t="shared" si="293"/>
        <v>1.5763565832628648</v>
      </c>
      <c r="CL49" s="432">
        <f t="shared" si="293"/>
        <v>-0.24872761904072163</v>
      </c>
      <c r="CM49" s="432">
        <f t="shared" si="293"/>
        <v>-0.24872761904072166</v>
      </c>
      <c r="CN49" s="432">
        <f t="shared" si="293"/>
        <v>1.6551462815533515</v>
      </c>
      <c r="CO49" s="432">
        <f t="shared" si="293"/>
        <v>-0.24880872758477091</v>
      </c>
      <c r="CP49" s="432">
        <f t="shared" si="293"/>
        <v>-0.24880872758477088</v>
      </c>
      <c r="CQ49" s="432">
        <f t="shared" si="293"/>
        <v>1.6090893370484574</v>
      </c>
      <c r="CR49" s="432">
        <f t="shared" si="293"/>
        <v>-0.20563607436865103</v>
      </c>
      <c r="CS49" s="432">
        <f t="shared" si="293"/>
        <v>-0.20563607436865103</v>
      </c>
      <c r="CT49" s="432">
        <f t="shared" si="293"/>
        <v>0.43569006086006312</v>
      </c>
      <c r="CU49" s="432">
        <f t="shared" si="293"/>
        <v>-0.23458386852753479</v>
      </c>
      <c r="CV49" s="432">
        <f t="shared" si="293"/>
        <v>-0.23458386852753479</v>
      </c>
      <c r="CW49" s="432">
        <f t="shared" si="293"/>
        <v>0.92611171705098738</v>
      </c>
      <c r="CX49" s="432">
        <f t="shared" si="293"/>
        <v>-0.27099819272582032</v>
      </c>
      <c r="CY49" s="432">
        <f t="shared" si="293"/>
        <v>-0.27099819272582032</v>
      </c>
      <c r="CZ49" s="432">
        <f t="shared" si="293"/>
        <v>0.64677514256834634</v>
      </c>
      <c r="DA49" s="432">
        <f t="shared" si="293"/>
        <v>-0.21187385947442872</v>
      </c>
      <c r="DB49" s="432">
        <f t="shared" si="293"/>
        <v>-0.21187385947442872</v>
      </c>
      <c r="DC49" s="432">
        <f t="shared" si="293"/>
        <v>0.64529645695260052</v>
      </c>
      <c r="DD49" s="432">
        <f t="shared" si="293"/>
        <v>-0.23663237871911622</v>
      </c>
      <c r="DE49" s="432">
        <f t="shared" si="293"/>
        <v>-0.23663237871911622</v>
      </c>
      <c r="DF49" s="432">
        <f t="shared" si="293"/>
        <v>0.66143273272864533</v>
      </c>
      <c r="DG49" s="432">
        <f t="shared" si="293"/>
        <v>-0.24839370496976887</v>
      </c>
      <c r="DH49" s="432">
        <f t="shared" si="293"/>
        <v>-0.2483937049697689</v>
      </c>
      <c r="DI49" s="432">
        <f t="shared" si="293"/>
        <v>0.99055948576956321</v>
      </c>
      <c r="DJ49" s="432">
        <f t="shared" si="293"/>
        <v>-0.24072227809024263</v>
      </c>
      <c r="DK49" s="432">
        <f t="shared" si="293"/>
        <v>-0.2407222780902426</v>
      </c>
      <c r="DL49" s="432">
        <f t="shared" si="293"/>
        <v>0.77438352763275398</v>
      </c>
      <c r="DM49" s="432">
        <f t="shared" si="293"/>
        <v>-0.21782113293440858</v>
      </c>
      <c r="DN49" s="432">
        <f t="shared" si="293"/>
        <v>-0.21782113293440861</v>
      </c>
      <c r="DO49" s="432">
        <f t="shared" si="293"/>
        <v>1.4406834975649063</v>
      </c>
      <c r="DP49" s="432">
        <f t="shared" si="293"/>
        <v>-0.2332327035064394</v>
      </c>
      <c r="DQ49" s="432">
        <f t="shared" si="293"/>
        <v>-0.23323270350643943</v>
      </c>
      <c r="DR49" s="432">
        <f t="shared" si="293"/>
        <v>0.95912599501991447</v>
      </c>
      <c r="DS49" s="432">
        <f t="shared" si="293"/>
        <v>-0.27890648616239705</v>
      </c>
      <c r="DT49" s="432">
        <f t="shared" si="293"/>
        <v>-0.27890648616239705</v>
      </c>
      <c r="DU49" s="432">
        <f t="shared" si="293"/>
        <v>0.5281341104782088</v>
      </c>
      <c r="DV49" s="432">
        <f t="shared" si="293"/>
        <v>-0.22143327686243378</v>
      </c>
      <c r="DW49" s="432">
        <f t="shared" si="293"/>
        <v>-0.2214332768624338</v>
      </c>
      <c r="DX49" s="432">
        <f t="shared" si="293"/>
        <v>0.62064005286179713</v>
      </c>
      <c r="DY49" s="432">
        <f t="shared" si="293"/>
        <v>-0.24541139615352991</v>
      </c>
      <c r="DZ49" s="432">
        <f t="shared" si="293"/>
        <v>-0.24541139615352991</v>
      </c>
      <c r="EA49" s="432">
        <f t="shared" si="293"/>
        <v>0.57401036241771775</v>
      </c>
      <c r="EB49" s="432">
        <f t="shared" si="293"/>
        <v>-0.25532872727860878</v>
      </c>
      <c r="EC49" s="432">
        <f t="shared" si="293"/>
        <v>-0.25532872727860878</v>
      </c>
      <c r="ED49" s="432">
        <f t="shared" si="293"/>
        <v>0.64811509374875076</v>
      </c>
      <c r="EE49" s="432">
        <f t="shared" si="293"/>
        <v>-0.2487910567597014</v>
      </c>
      <c r="EF49" s="432">
        <f t="shared" si="293"/>
        <v>-0.24879105675970137</v>
      </c>
      <c r="EG49" s="432">
        <f t="shared" si="293"/>
        <v>0.59355317409990782</v>
      </c>
      <c r="EH49" s="432">
        <f t="shared" si="293"/>
        <v>-0.2203584961476644</v>
      </c>
      <c r="EI49" s="432">
        <f t="shared" si="293"/>
        <v>-0.22035849614766437</v>
      </c>
      <c r="EJ49" s="432">
        <f t="shared" si="293"/>
        <v>0.54647044108856657</v>
      </c>
      <c r="EK49" s="432">
        <f t="shared" si="293"/>
        <v>-0.23947219474930548</v>
      </c>
      <c r="EL49" s="432">
        <f t="shared" si="293"/>
        <v>-0.23947219474930548</v>
      </c>
      <c r="EM49" s="432">
        <f t="shared" si="293"/>
        <v>0.57814875508222185</v>
      </c>
      <c r="EN49" s="432">
        <f t="shared" si="293"/>
        <v>-0.29359797878399946</v>
      </c>
      <c r="EO49" s="432">
        <f t="shared" ref="EO49:GZ49" si="294">EO16/EO7</f>
        <v>-0.29359797878399946</v>
      </c>
      <c r="EP49" s="432">
        <f t="shared" si="294"/>
        <v>1.3380842373203627</v>
      </c>
      <c r="EQ49" s="432">
        <f t="shared" si="294"/>
        <v>-0.23662572975779053</v>
      </c>
      <c r="ER49" s="432">
        <f t="shared" si="294"/>
        <v>-0.23662572975779056</v>
      </c>
      <c r="ES49" s="432">
        <f t="shared" si="294"/>
        <v>0.74415498584031081</v>
      </c>
      <c r="ET49" s="432">
        <f t="shared" si="294"/>
        <v>-0.26089920834056674</v>
      </c>
      <c r="EU49" s="432">
        <f t="shared" si="294"/>
        <v>-0.26089920834056674</v>
      </c>
      <c r="EV49" s="432">
        <f t="shared" si="294"/>
        <v>1.4576901614905027</v>
      </c>
      <c r="EW49" s="432">
        <f t="shared" si="294"/>
        <v>-0.24056358818992815</v>
      </c>
      <c r="EX49" s="432">
        <f t="shared" si="294"/>
        <v>-0.24056358818992821</v>
      </c>
      <c r="EY49" s="432">
        <f t="shared" si="294"/>
        <v>0.67917776199494917</v>
      </c>
      <c r="EZ49" s="432">
        <f t="shared" si="294"/>
        <v>-0.25373717453067157</v>
      </c>
      <c r="FA49" s="432">
        <f t="shared" si="294"/>
        <v>-0.25373717453067157</v>
      </c>
      <c r="FB49" s="432">
        <f t="shared" si="294"/>
        <v>1.1301029864595189</v>
      </c>
      <c r="FC49" s="432">
        <f t="shared" si="294"/>
        <v>-0.21466674918002351</v>
      </c>
      <c r="FD49" s="432">
        <f t="shared" si="294"/>
        <v>-0.21466674918002349</v>
      </c>
      <c r="FE49" s="432">
        <f t="shared" si="294"/>
        <v>0.8556320107421781</v>
      </c>
      <c r="FF49" s="432">
        <f t="shared" si="294"/>
        <v>-0.24066124911585943</v>
      </c>
      <c r="FG49" s="432">
        <f t="shared" si="294"/>
        <v>-0.24066124911585943</v>
      </c>
      <c r="FH49" s="432">
        <f t="shared" si="294"/>
        <v>1.0307365967925834</v>
      </c>
      <c r="FI49" s="432">
        <f t="shared" si="294"/>
        <v>-0.28790855317127928</v>
      </c>
      <c r="FJ49" s="432">
        <f t="shared" si="294"/>
        <v>-0.28790855317127934</v>
      </c>
      <c r="FK49" s="432">
        <f t="shared" si="294"/>
        <v>0.87024142800843807</v>
      </c>
      <c r="FL49" s="432">
        <f t="shared" si="294"/>
        <v>-0.23536356966508928</v>
      </c>
      <c r="FM49" s="432">
        <f t="shared" si="294"/>
        <v>-0.23536356966508928</v>
      </c>
      <c r="FN49" s="432">
        <f t="shared" si="294"/>
        <v>0.94610495366573644</v>
      </c>
      <c r="FO49" s="432">
        <f t="shared" si="294"/>
        <v>-0.25849304032630166</v>
      </c>
      <c r="FP49" s="432">
        <f t="shared" si="294"/>
        <v>-0.25849304032630166</v>
      </c>
      <c r="FQ49" s="432">
        <f t="shared" si="294"/>
        <v>0.92386956278637267</v>
      </c>
      <c r="FR49" s="432">
        <f t="shared" si="294"/>
        <v>-0.24406545693069065</v>
      </c>
      <c r="FS49" s="432">
        <f t="shared" si="294"/>
        <v>-0.24406545693069065</v>
      </c>
      <c r="FT49" s="432">
        <f t="shared" si="294"/>
        <v>1.1277654850470344</v>
      </c>
      <c r="FU49" s="432">
        <f t="shared" si="294"/>
        <v>-0.25343861864644829</v>
      </c>
      <c r="FV49" s="432">
        <f t="shared" si="294"/>
        <v>-0.25343861864644834</v>
      </c>
      <c r="FW49" s="432">
        <f t="shared" si="294"/>
        <v>0.99008040029349831</v>
      </c>
      <c r="FX49" s="432">
        <f t="shared" si="294"/>
        <v>-0.20012621228411237</v>
      </c>
      <c r="FY49" s="432">
        <f t="shared" si="294"/>
        <v>-0.2001262122841124</v>
      </c>
      <c r="FZ49" s="432">
        <f t="shared" si="294"/>
        <v>0.39165944616708848</v>
      </c>
      <c r="GA49" s="432">
        <f t="shared" si="294"/>
        <v>-0.23569283586952741</v>
      </c>
      <c r="GB49" s="432">
        <f t="shared" si="294"/>
        <v>-0.23569283586952741</v>
      </c>
      <c r="GC49" s="432">
        <f t="shared" si="294"/>
        <v>0.82232931530045539</v>
      </c>
      <c r="GD49" s="432">
        <f t="shared" si="294"/>
        <v>-0.27287038023218663</v>
      </c>
      <c r="GE49" s="432">
        <f t="shared" si="294"/>
        <v>-0.27287038023218657</v>
      </c>
      <c r="GF49" s="432">
        <f t="shared" si="294"/>
        <v>0.53340443942858495</v>
      </c>
      <c r="GG49" s="432">
        <f t="shared" si="294"/>
        <v>-0.22798187100819214</v>
      </c>
      <c r="GH49" s="432">
        <f t="shared" si="294"/>
        <v>-0.22798187100819212</v>
      </c>
      <c r="GI49" s="432">
        <f t="shared" si="294"/>
        <v>0.79793334265443772</v>
      </c>
      <c r="GJ49" s="432">
        <f t="shared" si="294"/>
        <v>-0.24719034039506374</v>
      </c>
      <c r="GK49" s="432">
        <f t="shared" si="294"/>
        <v>-0.24719034039506374</v>
      </c>
      <c r="GL49" s="432">
        <f t="shared" si="294"/>
        <v>0.68012769087735403</v>
      </c>
      <c r="GM49" s="432">
        <f t="shared" si="294"/>
        <v>-0.2386088767434503</v>
      </c>
      <c r="GN49" s="432">
        <f t="shared" si="294"/>
        <v>-0.2386088767434503</v>
      </c>
      <c r="GO49" s="432">
        <f t="shared" si="294"/>
        <v>0.85275775816061972</v>
      </c>
      <c r="GP49" s="432">
        <f t="shared" si="294"/>
        <v>-0.2441493399874059</v>
      </c>
      <c r="GQ49" s="432">
        <f t="shared" si="294"/>
        <v>-0.24414933998740593</v>
      </c>
      <c r="GR49" s="432">
        <f t="shared" si="294"/>
        <v>0.74199347954633887</v>
      </c>
      <c r="GS49" s="432">
        <f t="shared" si="294"/>
        <v>-0.1880945821021679</v>
      </c>
      <c r="GT49" s="432">
        <f t="shared" si="294"/>
        <v>-0.1880945821021679</v>
      </c>
      <c r="GU49" s="432">
        <f t="shared" si="294"/>
        <v>0.69942142377352134</v>
      </c>
      <c r="GV49" s="432">
        <f t="shared" si="294"/>
        <v>-0.22461062958097644</v>
      </c>
      <c r="GW49" s="432">
        <f t="shared" si="294"/>
        <v>-0.22461062958097644</v>
      </c>
      <c r="GX49" s="432">
        <f t="shared" si="294"/>
        <v>0.7102234269488048</v>
      </c>
      <c r="GY49" s="432">
        <f t="shared" si="294"/>
        <v>-0.26175968761792484</v>
      </c>
      <c r="GZ49" s="432">
        <f t="shared" si="294"/>
        <v>-0.26175968761792484</v>
      </c>
      <c r="HA49" s="432">
        <f t="shared" ref="HA49:IO49" si="295">HA16/HA7</f>
        <v>0.79663392138996447</v>
      </c>
      <c r="HB49" s="432">
        <f t="shared" si="295"/>
        <v>-0.22389922943294102</v>
      </c>
      <c r="HC49" s="432">
        <f t="shared" si="295"/>
        <v>-0.22389922943294099</v>
      </c>
      <c r="HD49" s="432">
        <f t="shared" si="295"/>
        <v>0.90214785228034766</v>
      </c>
      <c r="HE49" s="432">
        <f t="shared" si="295"/>
        <v>-0.24029792484212359</v>
      </c>
      <c r="HF49" s="432">
        <f t="shared" si="295"/>
        <v>-0.24029792484212359</v>
      </c>
      <c r="HG49" s="432">
        <f t="shared" si="295"/>
        <v>0.85360395405307898</v>
      </c>
      <c r="HH49" s="432">
        <f t="shared" si="295"/>
        <v>-0.23867999901450437</v>
      </c>
      <c r="HI49" s="432">
        <f t="shared" si="295"/>
        <v>-0.2386799990145044</v>
      </c>
      <c r="HJ49" s="432">
        <f t="shared" si="295"/>
        <v>1.0019575449611025</v>
      </c>
      <c r="HK49" s="432">
        <f t="shared" si="295"/>
        <v>-0.23974153179665805</v>
      </c>
      <c r="HL49" s="432">
        <f t="shared" si="295"/>
        <v>-0.23974153179665805</v>
      </c>
      <c r="HM49" s="432">
        <f t="shared" si="295"/>
        <v>0.89819005736527946</v>
      </c>
      <c r="HN49" s="432">
        <f t="shared" si="295"/>
        <v>-0.1982713125761762</v>
      </c>
      <c r="HO49" s="432">
        <f t="shared" si="295"/>
        <v>-0.1982713125761762</v>
      </c>
      <c r="HP49" s="432">
        <f t="shared" si="295"/>
        <v>1.556454392194091</v>
      </c>
      <c r="HQ49" s="432">
        <f t="shared" si="295"/>
        <v>-0.22614861229857849</v>
      </c>
      <c r="HR49" s="432">
        <f t="shared" si="295"/>
        <v>-0.22614861229857849</v>
      </c>
      <c r="HS49" s="432">
        <f t="shared" si="295"/>
        <v>1.045324364400382</v>
      </c>
      <c r="HT49" s="432">
        <f t="shared" si="295"/>
        <v>-0.28308383485560407</v>
      </c>
      <c r="HU49" s="432">
        <f t="shared" si="295"/>
        <v>-0.28308383485560407</v>
      </c>
      <c r="HV49" s="432">
        <f t="shared" si="295"/>
        <v>2.3840049552352416</v>
      </c>
      <c r="HW49" s="432">
        <f t="shared" si="295"/>
        <v>-0.23935529685963655</v>
      </c>
      <c r="HX49" s="432">
        <f t="shared" si="295"/>
        <v>-0.23935529685963655</v>
      </c>
      <c r="HY49" s="432">
        <f t="shared" si="295"/>
        <v>2.022987089321957</v>
      </c>
      <c r="HZ49" s="432">
        <f t="shared" si="295"/>
        <v>-0.25819694923813857</v>
      </c>
      <c r="IA49" s="432">
        <f t="shared" si="295"/>
        <v>-0.25819694923813857</v>
      </c>
      <c r="IB49" s="432">
        <f t="shared" si="295"/>
        <v>2.1681166318261322</v>
      </c>
      <c r="IC49" s="432">
        <f t="shared" si="295"/>
        <v>-0.25954590757274892</v>
      </c>
      <c r="ID49" s="432">
        <f t="shared" si="295"/>
        <v>-0.25954590757274892</v>
      </c>
      <c r="IE49" s="432">
        <f t="shared" si="295"/>
        <v>6.0109981931464125</v>
      </c>
      <c r="IF49" s="432">
        <f t="shared" si="295"/>
        <v>-0.25864626110803179</v>
      </c>
      <c r="IG49" s="432">
        <f t="shared" si="295"/>
        <v>-0.25864626110803179</v>
      </c>
      <c r="IH49" s="432">
        <f t="shared" si="295"/>
        <v>2.6313138783191743</v>
      </c>
      <c r="II49" s="432">
        <f t="shared" si="295"/>
        <v>-0.20121972596198032</v>
      </c>
      <c r="IJ49" s="432">
        <f t="shared" si="295"/>
        <v>-0.20121972596198032</v>
      </c>
      <c r="IK49" s="432">
        <f t="shared" si="295"/>
        <v>1.325081478033951</v>
      </c>
      <c r="IL49" s="432">
        <f t="shared" si="295"/>
        <v>-0.23985790763128029</v>
      </c>
      <c r="IM49" s="432">
        <f t="shared" si="295"/>
        <v>-0.23985790763128026</v>
      </c>
      <c r="IN49" s="432">
        <f t="shared" si="295"/>
        <v>2.2765174195460087</v>
      </c>
      <c r="IO49" s="432">
        <f t="shared" si="295"/>
        <v>-0.28429391432633094</v>
      </c>
    </row>
    <row r="51" spans="2:249">
      <c r="C51" s="100" t="s">
        <v>1247</v>
      </c>
      <c r="P51" s="432">
        <f>P9/P7</f>
        <v>5.4648090719124749E-2</v>
      </c>
      <c r="Q51" s="432">
        <f t="shared" ref="Q51:CB51" si="296">Q9/Q7</f>
        <v>5.4648090719124749E-2</v>
      </c>
      <c r="R51" s="432">
        <f t="shared" si="296"/>
        <v>5.9069847648752401E-2</v>
      </c>
      <c r="S51" s="432">
        <f t="shared" si="296"/>
        <v>5.9069847648752401E-2</v>
      </c>
      <c r="T51" s="432">
        <f t="shared" si="296"/>
        <v>1.0869468464948457</v>
      </c>
      <c r="U51" s="432">
        <f t="shared" si="296"/>
        <v>6.078611563304101E-2</v>
      </c>
      <c r="V51" s="432">
        <f t="shared" si="296"/>
        <v>6.0786115633041003E-2</v>
      </c>
      <c r="W51" s="432">
        <f t="shared" si="296"/>
        <v>1.362089023101372</v>
      </c>
      <c r="X51" s="432">
        <f t="shared" si="296"/>
        <v>6.0079183214640862E-2</v>
      </c>
      <c r="Y51" s="432">
        <f t="shared" si="296"/>
        <v>6.0079183214640862E-2</v>
      </c>
      <c r="Z51" s="432">
        <f t="shared" si="296"/>
        <v>1.2495620359708239</v>
      </c>
      <c r="AA51" s="432">
        <f t="shared" si="296"/>
        <v>7.5735249591247653E-2</v>
      </c>
      <c r="AB51" s="432">
        <f t="shared" si="296"/>
        <v>7.5735249591247666E-2</v>
      </c>
      <c r="AC51" s="432">
        <f t="shared" si="296"/>
        <v>2.1634967173120474</v>
      </c>
      <c r="AD51" s="432">
        <f t="shared" si="296"/>
        <v>6.5539084411790433E-2</v>
      </c>
      <c r="AE51" s="432">
        <f t="shared" si="296"/>
        <v>6.5539084411790433E-2</v>
      </c>
      <c r="AF51" s="432">
        <f t="shared" si="296"/>
        <v>1.5780450507108732</v>
      </c>
      <c r="AG51" s="432">
        <f t="shared" si="296"/>
        <v>5.5808165949195195E-2</v>
      </c>
      <c r="AH51" s="432">
        <f t="shared" si="296"/>
        <v>5.5808165949195201E-2</v>
      </c>
      <c r="AI51" s="432">
        <f t="shared" si="296"/>
        <v>1.7625491815179322</v>
      </c>
      <c r="AJ51" s="432">
        <f t="shared" si="296"/>
        <v>6.2127547858365488E-2</v>
      </c>
      <c r="AK51" s="432">
        <f t="shared" si="296"/>
        <v>6.2127547858365502E-2</v>
      </c>
      <c r="AL51" s="432">
        <f t="shared" si="296"/>
        <v>1.6367922074754575</v>
      </c>
      <c r="AM51" s="432">
        <f t="shared" si="296"/>
        <v>0.10721180820301823</v>
      </c>
      <c r="AN51" s="432">
        <f t="shared" si="296"/>
        <v>0.10721180820301823</v>
      </c>
      <c r="AO51" s="432">
        <f t="shared" si="296"/>
        <v>4.5055323352916368</v>
      </c>
      <c r="AP51" s="432">
        <f t="shared" si="296"/>
        <v>9.4764011799410033E-2</v>
      </c>
      <c r="AQ51" s="432">
        <f t="shared" si="296"/>
        <v>9.4764011799410033E-2</v>
      </c>
      <c r="AR51" s="432">
        <f t="shared" si="296"/>
        <v>3.4941369298130658</v>
      </c>
      <c r="AS51" s="432">
        <f t="shared" si="296"/>
        <v>9.9922950862687945E-2</v>
      </c>
      <c r="AT51" s="432">
        <f t="shared" si="296"/>
        <v>9.9922950862687945E-2</v>
      </c>
      <c r="AU51" s="432">
        <f t="shared" si="296"/>
        <v>3.9140089474571722</v>
      </c>
      <c r="AV51" s="432">
        <f t="shared" si="296"/>
        <v>0.10957811951028351</v>
      </c>
      <c r="AW51" s="432">
        <f t="shared" si="296"/>
        <v>0.10957811951028353</v>
      </c>
      <c r="AX51" s="432">
        <f t="shared" si="296"/>
        <v>3.0407315532684436</v>
      </c>
      <c r="AY51" s="432">
        <f t="shared" si="296"/>
        <v>0.10326651014200286</v>
      </c>
      <c r="AZ51" s="432">
        <f t="shared" si="296"/>
        <v>0.10326651014200286</v>
      </c>
      <c r="BA51" s="432">
        <f t="shared" si="296"/>
        <v>3.5629534447161642</v>
      </c>
      <c r="BB51" s="432">
        <f t="shared" si="296"/>
        <v>7.2132613723978417E-2</v>
      </c>
      <c r="BC51" s="432">
        <f t="shared" si="296"/>
        <v>7.2132613723978417E-2</v>
      </c>
      <c r="BD51" s="432">
        <f t="shared" si="296"/>
        <v>2.6988272395721329</v>
      </c>
      <c r="BE51" s="432">
        <f t="shared" si="296"/>
        <v>9.2810755383388399E-2</v>
      </c>
      <c r="BF51" s="432">
        <f t="shared" si="296"/>
        <v>9.2810755383388399E-2</v>
      </c>
      <c r="BG51" s="432">
        <f t="shared" si="296"/>
        <v>3.3858762613686104</v>
      </c>
      <c r="BH51" s="432">
        <f t="shared" si="296"/>
        <v>0.11212213146455395</v>
      </c>
      <c r="BI51" s="432">
        <f t="shared" si="296"/>
        <v>0.11212213146455392</v>
      </c>
      <c r="BJ51" s="432">
        <f t="shared" si="296"/>
        <v>1.2347569264845619</v>
      </c>
      <c r="BK51" s="432">
        <f t="shared" si="296"/>
        <v>9.9693514037127673E-2</v>
      </c>
      <c r="BL51" s="432">
        <f t="shared" si="296"/>
        <v>9.9693514037127673E-2</v>
      </c>
      <c r="BM51" s="432">
        <f t="shared" si="296"/>
        <v>1.3885529009801345</v>
      </c>
      <c r="BN51" s="432">
        <f t="shared" si="296"/>
        <v>0.10506708273955152</v>
      </c>
      <c r="BO51" s="432">
        <f t="shared" si="296"/>
        <v>0.10506708273955152</v>
      </c>
      <c r="BP51" s="432">
        <f t="shared" si="296"/>
        <v>1.3210525842272163</v>
      </c>
      <c r="BQ51" s="432">
        <f t="shared" si="296"/>
        <v>0.12189999413340634</v>
      </c>
      <c r="BR51" s="432">
        <f t="shared" si="296"/>
        <v>0.12189999413340634</v>
      </c>
      <c r="BS51" s="432">
        <f t="shared" si="296"/>
        <v>1.8536876621986429</v>
      </c>
      <c r="BT51" s="432">
        <f t="shared" si="296"/>
        <v>0.11076789803922607</v>
      </c>
      <c r="BU51" s="432">
        <f t="shared" si="296"/>
        <v>0.11076789803922608</v>
      </c>
      <c r="BV51" s="432">
        <f t="shared" si="296"/>
        <v>1.482170528036894</v>
      </c>
      <c r="BW51" s="432">
        <f t="shared" si="296"/>
        <v>8.8694314566001423E-2</v>
      </c>
      <c r="BX51" s="432">
        <f t="shared" si="296"/>
        <v>8.8694314566001423E-2</v>
      </c>
      <c r="BY51" s="432">
        <f t="shared" si="296"/>
        <v>7.1871117970066916</v>
      </c>
      <c r="BZ51" s="432">
        <f t="shared" si="296"/>
        <v>0.10395908779261036</v>
      </c>
      <c r="CA51" s="432">
        <f t="shared" si="296"/>
        <v>0.10395908779261037</v>
      </c>
      <c r="CB51" s="432">
        <f t="shared" si="296"/>
        <v>2.0388232977863225</v>
      </c>
      <c r="CC51" s="432">
        <f t="shared" ref="CC51:EN51" si="297">CC9/CC7</f>
        <v>0.13476596983303668</v>
      </c>
      <c r="CD51" s="432">
        <f t="shared" si="297"/>
        <v>0.13476596983303668</v>
      </c>
      <c r="CE51" s="432">
        <f t="shared" si="297"/>
        <v>-5.6845932526449952</v>
      </c>
      <c r="CF51" s="432">
        <f t="shared" si="297"/>
        <v>9.5664591939538385E-2</v>
      </c>
      <c r="CG51" s="432">
        <f t="shared" si="297"/>
        <v>9.5664591939538371E-2</v>
      </c>
      <c r="CH51" s="432">
        <f t="shared" si="297"/>
        <v>0.46879058194460799</v>
      </c>
      <c r="CI51" s="432">
        <f t="shared" si="297"/>
        <v>0.11153767185641733</v>
      </c>
      <c r="CJ51" s="432">
        <f t="shared" si="297"/>
        <v>0.11153767185641732</v>
      </c>
      <c r="CK51" s="432">
        <f t="shared" si="297"/>
        <v>2.8700129740140681</v>
      </c>
      <c r="CL51" s="432">
        <f t="shared" si="297"/>
        <v>0.11873926103228073</v>
      </c>
      <c r="CM51" s="432">
        <f t="shared" si="297"/>
        <v>0.11873926103228075</v>
      </c>
      <c r="CN51" s="432">
        <f t="shared" si="297"/>
        <v>0.6502083915129141</v>
      </c>
      <c r="CO51" s="432">
        <f t="shared" si="297"/>
        <v>0.11404729755309617</v>
      </c>
      <c r="CP51" s="432">
        <f t="shared" si="297"/>
        <v>0.11404729755309617</v>
      </c>
      <c r="CQ51" s="432">
        <f t="shared" si="297"/>
        <v>1.6260699501149523</v>
      </c>
      <c r="CR51" s="432">
        <f t="shared" si="297"/>
        <v>8.5918931030896192E-2</v>
      </c>
      <c r="CS51" s="432">
        <f t="shared" si="297"/>
        <v>8.5918931030896192E-2</v>
      </c>
      <c r="CT51" s="432">
        <f t="shared" si="297"/>
        <v>0.76852371388275009</v>
      </c>
      <c r="CU51" s="432">
        <f t="shared" si="297"/>
        <v>0.10477960152782079</v>
      </c>
      <c r="CV51" s="432">
        <f t="shared" si="297"/>
        <v>0.1047796015278208</v>
      </c>
      <c r="CW51" s="432">
        <f t="shared" si="297"/>
        <v>1.1035135317263083</v>
      </c>
      <c r="CX51" s="432">
        <f t="shared" si="297"/>
        <v>0.12949099724361027</v>
      </c>
      <c r="CY51" s="432">
        <f t="shared" si="297"/>
        <v>0.1294909972436103</v>
      </c>
      <c r="CZ51" s="432">
        <f t="shared" si="297"/>
        <v>0.77141684327891846</v>
      </c>
      <c r="DA51" s="432">
        <f t="shared" si="297"/>
        <v>0.10255292537241142</v>
      </c>
      <c r="DB51" s="432">
        <f t="shared" si="297"/>
        <v>0.10255292537241144</v>
      </c>
      <c r="DC51" s="432">
        <f t="shared" si="297"/>
        <v>1.5707224168036049</v>
      </c>
      <c r="DD51" s="432">
        <f t="shared" si="297"/>
        <v>0.11383333623137284</v>
      </c>
      <c r="DE51" s="432">
        <f t="shared" si="297"/>
        <v>0.11383333623137286</v>
      </c>
      <c r="DF51" s="432">
        <f t="shared" si="297"/>
        <v>1.1419068066867004</v>
      </c>
      <c r="DG51" s="432">
        <f t="shared" si="297"/>
        <v>0.11668916075064492</v>
      </c>
      <c r="DH51" s="432">
        <f t="shared" si="297"/>
        <v>0.11668916075064491</v>
      </c>
      <c r="DI51" s="432">
        <f t="shared" si="297"/>
        <v>0.87858685555191052</v>
      </c>
      <c r="DJ51" s="432">
        <f t="shared" si="297"/>
        <v>0.11482642448149856</v>
      </c>
      <c r="DK51" s="432">
        <f t="shared" si="297"/>
        <v>0.11482642448149855</v>
      </c>
      <c r="DL51" s="432">
        <f t="shared" si="297"/>
        <v>1.0474243898848246</v>
      </c>
      <c r="DM51" s="432">
        <f t="shared" si="297"/>
        <v>8.4515510940792571E-2</v>
      </c>
      <c r="DN51" s="432">
        <f t="shared" si="297"/>
        <v>8.4515510940792571E-2</v>
      </c>
      <c r="DO51" s="432">
        <f t="shared" si="297"/>
        <v>0.87852209447354901</v>
      </c>
      <c r="DP51" s="432">
        <f t="shared" si="297"/>
        <v>0.10491440891667982</v>
      </c>
      <c r="DQ51" s="432">
        <f t="shared" si="297"/>
        <v>0.1049144089166798</v>
      </c>
      <c r="DR51" s="432">
        <f t="shared" si="297"/>
        <v>1.009130065600552</v>
      </c>
      <c r="DS51" s="432">
        <f t="shared" si="297"/>
        <v>0.13537820220553237</v>
      </c>
      <c r="DT51" s="432">
        <f t="shared" si="297"/>
        <v>0.13537820220553234</v>
      </c>
      <c r="DU51" s="432">
        <f t="shared" si="297"/>
        <v>0.57472767407336811</v>
      </c>
      <c r="DV51" s="432">
        <f t="shared" si="297"/>
        <v>0.10373508970982247</v>
      </c>
      <c r="DW51" s="432">
        <f t="shared" si="297"/>
        <v>0.10373508970982247</v>
      </c>
      <c r="DX51" s="432">
        <f t="shared" si="297"/>
        <v>0.51936320286303539</v>
      </c>
      <c r="DY51" s="432">
        <f t="shared" si="297"/>
        <v>0.11693675941654949</v>
      </c>
      <c r="DZ51" s="432">
        <f t="shared" si="297"/>
        <v>0.11693675941654949</v>
      </c>
      <c r="EA51" s="432">
        <f t="shared" si="297"/>
        <v>0.54514228975421919</v>
      </c>
      <c r="EB51" s="432">
        <f t="shared" si="297"/>
        <v>0.11435973053771151</v>
      </c>
      <c r="EC51" s="432">
        <f t="shared" si="297"/>
        <v>0.11435973053771151</v>
      </c>
      <c r="ED51" s="432">
        <f t="shared" si="297"/>
        <v>0.45424857908576177</v>
      </c>
      <c r="EE51" s="432">
        <f t="shared" si="297"/>
        <v>0.1160585510686654</v>
      </c>
      <c r="EF51" s="432">
        <f t="shared" si="297"/>
        <v>0.11605855106866539</v>
      </c>
      <c r="EG51" s="432">
        <f t="shared" si="297"/>
        <v>0.51965486559360285</v>
      </c>
      <c r="EH51" s="432">
        <f t="shared" si="297"/>
        <v>8.4088129831906652E-2</v>
      </c>
      <c r="EI51" s="432">
        <f t="shared" si="297"/>
        <v>8.4088129831906652E-2</v>
      </c>
      <c r="EJ51" s="432">
        <f t="shared" si="297"/>
        <v>0.49079566626846949</v>
      </c>
      <c r="EK51" s="432">
        <f t="shared" si="297"/>
        <v>0.10558019455045062</v>
      </c>
      <c r="EL51" s="432">
        <f t="shared" si="297"/>
        <v>0.10558019455045062</v>
      </c>
      <c r="EM51" s="432">
        <f t="shared" si="297"/>
        <v>0.51156646760752023</v>
      </c>
      <c r="EN51" s="432">
        <f t="shared" si="297"/>
        <v>0.12699851679741031</v>
      </c>
      <c r="EO51" s="432">
        <f t="shared" ref="EO51:GZ51" si="298">EO9/EO7</f>
        <v>0.12699851679741031</v>
      </c>
      <c r="EP51" s="432">
        <f t="shared" si="298"/>
        <v>0.60272010460659742</v>
      </c>
      <c r="EQ51" s="432">
        <f t="shared" si="298"/>
        <v>0.10496057371678803</v>
      </c>
      <c r="ER51" s="432">
        <f t="shared" si="298"/>
        <v>0.10496057371678805</v>
      </c>
      <c r="ES51" s="432">
        <f t="shared" si="298"/>
        <v>0.52538542840150304</v>
      </c>
      <c r="ET51" s="432">
        <f t="shared" si="298"/>
        <v>0.1143506067947314</v>
      </c>
      <c r="EU51" s="432">
        <f t="shared" si="298"/>
        <v>0.1143506067947314</v>
      </c>
      <c r="EV51" s="432">
        <f t="shared" si="298"/>
        <v>0.83960924697304229</v>
      </c>
      <c r="EW51" s="432">
        <f t="shared" si="298"/>
        <v>0.11247676944461019</v>
      </c>
      <c r="EX51" s="432">
        <f t="shared" si="298"/>
        <v>0.1124767694446102</v>
      </c>
      <c r="EY51" s="432">
        <f t="shared" si="298"/>
        <v>0.90865288720495097</v>
      </c>
      <c r="EZ51" s="432">
        <f t="shared" si="298"/>
        <v>0.11369026795585163</v>
      </c>
      <c r="FA51" s="432">
        <f t="shared" si="298"/>
        <v>0.11369026795585162</v>
      </c>
      <c r="FB51" s="432">
        <f t="shared" si="298"/>
        <v>0.86645917608546752</v>
      </c>
      <c r="FC51" s="432">
        <f t="shared" si="298"/>
        <v>8.3844916145801099E-2</v>
      </c>
      <c r="FD51" s="432">
        <f t="shared" si="298"/>
        <v>8.3844916145801085E-2</v>
      </c>
      <c r="FE51" s="432">
        <f t="shared" si="298"/>
        <v>0.98383378170104718</v>
      </c>
      <c r="FF51" s="432">
        <f t="shared" si="298"/>
        <v>0.10370153278646931</v>
      </c>
      <c r="FG51" s="432">
        <f t="shared" si="298"/>
        <v>0.10370153278646931</v>
      </c>
      <c r="FH51" s="432">
        <f t="shared" si="298"/>
        <v>0.88985233353514481</v>
      </c>
      <c r="FI51" s="432">
        <f t="shared" si="298"/>
        <v>0.12840670859538783</v>
      </c>
      <c r="FJ51" s="432">
        <f t="shared" si="298"/>
        <v>0.12840670859538786</v>
      </c>
      <c r="FK51" s="432">
        <f t="shared" si="298"/>
        <v>1.0742478456549547</v>
      </c>
      <c r="FL51" s="432">
        <f t="shared" si="298"/>
        <v>0.10675102461142096</v>
      </c>
      <c r="FM51" s="432">
        <f t="shared" si="298"/>
        <v>0.10675102461142096</v>
      </c>
      <c r="FN51" s="432">
        <f t="shared" si="298"/>
        <v>1.1723584540548362</v>
      </c>
      <c r="FO51" s="432">
        <f t="shared" si="298"/>
        <v>0.11628351418383928</v>
      </c>
      <c r="FP51" s="432">
        <f t="shared" si="298"/>
        <v>0.1162835141838393</v>
      </c>
      <c r="FQ51" s="432">
        <f t="shared" si="298"/>
        <v>1.1395332496094199</v>
      </c>
      <c r="FR51" s="432">
        <f t="shared" si="298"/>
        <v>0.11211383984296602</v>
      </c>
      <c r="FS51" s="432">
        <f t="shared" si="298"/>
        <v>0.11211383984296602</v>
      </c>
      <c r="FT51" s="432">
        <f t="shared" si="298"/>
        <v>0.971679355307149</v>
      </c>
      <c r="FU51" s="432">
        <f t="shared" si="298"/>
        <v>0.11482275032557253</v>
      </c>
      <c r="FV51" s="432">
        <f t="shared" si="298"/>
        <v>0.11482275032557253</v>
      </c>
      <c r="FW51" s="432">
        <f t="shared" si="298"/>
        <v>1.0839770803098445</v>
      </c>
      <c r="FX51" s="432">
        <f t="shared" si="298"/>
        <v>8.3686443590808221E-2</v>
      </c>
      <c r="FY51" s="432">
        <f t="shared" si="298"/>
        <v>8.3686443590808235E-2</v>
      </c>
      <c r="FZ51" s="432">
        <f t="shared" si="298"/>
        <v>0.98302505284763364</v>
      </c>
      <c r="GA51" s="432">
        <f t="shared" si="298"/>
        <v>0.10445875000686447</v>
      </c>
      <c r="GB51" s="432">
        <f t="shared" si="298"/>
        <v>0.10445875000686447</v>
      </c>
      <c r="GC51" s="432">
        <f t="shared" si="298"/>
        <v>1.0628404863958729</v>
      </c>
      <c r="GD51" s="432">
        <f t="shared" si="298"/>
        <v>0.13247843220790287</v>
      </c>
      <c r="GE51" s="432">
        <f t="shared" si="298"/>
        <v>0.13247843220790287</v>
      </c>
      <c r="GF51" s="432">
        <f t="shared" si="298"/>
        <v>1.2832635352816726</v>
      </c>
      <c r="GG51" s="432">
        <f t="shared" si="298"/>
        <v>0.11474338904437205</v>
      </c>
      <c r="GH51" s="432">
        <f t="shared" si="298"/>
        <v>0.11474338904437206</v>
      </c>
      <c r="GI51" s="432">
        <f t="shared" si="298"/>
        <v>1.4823705818644266</v>
      </c>
      <c r="GJ51" s="432">
        <f t="shared" si="298"/>
        <v>0.12233248121006669</v>
      </c>
      <c r="GK51" s="432">
        <f t="shared" si="298"/>
        <v>0.12233248121006669</v>
      </c>
      <c r="GL51" s="432">
        <f t="shared" si="298"/>
        <v>1.3805453077011745</v>
      </c>
      <c r="GM51" s="432">
        <f t="shared" si="298"/>
        <v>0.1305346788530698</v>
      </c>
      <c r="GN51" s="432">
        <f t="shared" si="298"/>
        <v>0.13053467885306982</v>
      </c>
      <c r="GO51" s="432">
        <f t="shared" si="298"/>
        <v>2.0821024403598987</v>
      </c>
      <c r="GP51" s="432">
        <f t="shared" si="298"/>
        <v>0.12523908169090342</v>
      </c>
      <c r="GQ51" s="432">
        <f t="shared" si="298"/>
        <v>0.12523908169090342</v>
      </c>
      <c r="GR51" s="432">
        <f t="shared" si="298"/>
        <v>1.6385697266491082</v>
      </c>
      <c r="GS51" s="432">
        <f t="shared" si="298"/>
        <v>8.1715839043026317E-2</v>
      </c>
      <c r="GT51" s="432">
        <f t="shared" si="298"/>
        <v>8.1715839043026331E-2</v>
      </c>
      <c r="GU51" s="432">
        <f t="shared" si="298"/>
        <v>0.88227142350417154</v>
      </c>
      <c r="GV51" s="432">
        <f t="shared" si="298"/>
        <v>0.1100684152545833</v>
      </c>
      <c r="GW51" s="432">
        <f t="shared" si="298"/>
        <v>0.11006841525458329</v>
      </c>
      <c r="GX51" s="432">
        <f t="shared" si="298"/>
        <v>1.3309600284277412</v>
      </c>
      <c r="GY51" s="432">
        <f t="shared" si="298"/>
        <v>0.13889213056466773</v>
      </c>
      <c r="GZ51" s="432">
        <f t="shared" si="298"/>
        <v>0.13889213056466776</v>
      </c>
      <c r="HA51" s="432">
        <f t="shared" ref="HA51:IO51" si="299">HA9/HA7</f>
        <v>1.2418004633176123</v>
      </c>
      <c r="HB51" s="432">
        <f t="shared" si="299"/>
        <v>0.11857256015844822</v>
      </c>
      <c r="HC51" s="432">
        <f t="shared" si="299"/>
        <v>0.11857256015844821</v>
      </c>
      <c r="HD51" s="432">
        <f t="shared" si="299"/>
        <v>1.1823503171604135</v>
      </c>
      <c r="HE51" s="432">
        <f t="shared" si="299"/>
        <v>0.12737368042775318</v>
      </c>
      <c r="HF51" s="432">
        <f t="shared" si="299"/>
        <v>0.12737368042775318</v>
      </c>
      <c r="HG51" s="432">
        <f t="shared" si="299"/>
        <v>1.2163622377255889</v>
      </c>
      <c r="HH51" s="432">
        <f t="shared" si="299"/>
        <v>0.12124411782304019</v>
      </c>
      <c r="HI51" s="432">
        <f t="shared" si="299"/>
        <v>0.12124411782304019</v>
      </c>
      <c r="HJ51" s="432">
        <f t="shared" si="299"/>
        <v>0.53257841725893451</v>
      </c>
      <c r="HK51" s="432">
        <f t="shared" si="299"/>
        <v>0.12526576797170047</v>
      </c>
      <c r="HL51" s="432">
        <f t="shared" si="299"/>
        <v>0.12526576797170047</v>
      </c>
      <c r="HM51" s="432">
        <f t="shared" si="299"/>
        <v>1.0012016313120995</v>
      </c>
      <c r="HN51" s="432">
        <f t="shared" si="299"/>
        <v>8.7814044468274718E-2</v>
      </c>
      <c r="HO51" s="432">
        <f t="shared" si="299"/>
        <v>8.7814044468274718E-2</v>
      </c>
      <c r="HP51" s="432">
        <f t="shared" si="299"/>
        <v>1.7675265265280222</v>
      </c>
      <c r="HQ51" s="432">
        <f t="shared" si="299"/>
        <v>0.11299001268958299</v>
      </c>
      <c r="HR51" s="432">
        <f t="shared" si="299"/>
        <v>0.11299001268958297</v>
      </c>
      <c r="HS51" s="432">
        <f t="shared" si="299"/>
        <v>1.175698572647377</v>
      </c>
      <c r="HT51" s="432">
        <f t="shared" si="299"/>
        <v>0.1372657168808909</v>
      </c>
      <c r="HU51" s="432">
        <f t="shared" si="299"/>
        <v>0.1372657168808909</v>
      </c>
      <c r="HV51" s="432">
        <f t="shared" si="299"/>
        <v>0.80105999896583135</v>
      </c>
      <c r="HW51" s="432">
        <f t="shared" si="299"/>
        <v>0.11100583886670147</v>
      </c>
      <c r="HX51" s="432">
        <f t="shared" si="299"/>
        <v>0.11100583886670147</v>
      </c>
      <c r="HY51" s="432">
        <f t="shared" si="299"/>
        <v>5.4313283879555564E-2</v>
      </c>
      <c r="HZ51" s="432">
        <f t="shared" si="299"/>
        <v>0.12232063500945958</v>
      </c>
      <c r="IA51" s="432">
        <f t="shared" si="299"/>
        <v>0.12232063500945958</v>
      </c>
      <c r="IB51" s="432">
        <f t="shared" si="299"/>
        <v>0.37787110622704884</v>
      </c>
      <c r="IC51" s="432">
        <f t="shared" si="299"/>
        <v>0.12823853996565293</v>
      </c>
      <c r="ID51" s="432">
        <f t="shared" si="299"/>
        <v>0.12823853996565293</v>
      </c>
      <c r="IE51" s="432">
        <f t="shared" si="299"/>
        <v>4.3066949797717875</v>
      </c>
      <c r="IF51" s="432">
        <f t="shared" si="299"/>
        <v>0.12429177442384752</v>
      </c>
      <c r="IG51" s="432">
        <f t="shared" si="299"/>
        <v>0.12429177442384753</v>
      </c>
      <c r="IH51" s="432">
        <f t="shared" si="299"/>
        <v>0.83914520253595104</v>
      </c>
      <c r="II51" s="432">
        <f t="shared" si="299"/>
        <v>9.015435839079175E-2</v>
      </c>
      <c r="IJ51" s="432">
        <f t="shared" si="299"/>
        <v>9.0154358390791736E-2</v>
      </c>
      <c r="IK51" s="432">
        <f t="shared" si="299"/>
        <v>1.5826045464091183</v>
      </c>
      <c r="IL51" s="432">
        <f t="shared" si="299"/>
        <v>0.11312286699471044</v>
      </c>
      <c r="IM51" s="432">
        <f t="shared" si="299"/>
        <v>0.11312286699471046</v>
      </c>
      <c r="IN51" s="432">
        <f t="shared" si="299"/>
        <v>1.0247594569624381</v>
      </c>
      <c r="IO51" s="432">
        <f t="shared" si="299"/>
        <v>0.12763155291650533</v>
      </c>
    </row>
    <row r="52" spans="2:249">
      <c r="FF52" s="423"/>
      <c r="FG52" s="423"/>
      <c r="FH52" s="423"/>
      <c r="FI52" s="423"/>
      <c r="FJ52" s="423"/>
      <c r="FK52" s="423"/>
      <c r="FL52" s="423"/>
      <c r="FM52" s="423"/>
      <c r="FN52" s="423"/>
      <c r="FO52" s="423"/>
      <c r="FP52" s="423"/>
      <c r="FQ52" s="423"/>
      <c r="FR52" s="423"/>
      <c r="FS52" s="423"/>
      <c r="FT52" s="423"/>
      <c r="FU52" s="423"/>
      <c r="FV52" s="423"/>
      <c r="FW52" s="423"/>
      <c r="FX52" s="423"/>
      <c r="FY52" s="423"/>
      <c r="FZ52" s="423"/>
      <c r="GA52" s="423"/>
      <c r="GB52" s="423"/>
      <c r="GC52" s="423"/>
      <c r="GD52" s="423"/>
      <c r="GE52" s="423"/>
      <c r="GF52" s="423"/>
      <c r="GG52" s="423"/>
      <c r="GH52" s="423"/>
      <c r="GI52" s="423"/>
      <c r="GJ52" s="423"/>
      <c r="GK52" s="423"/>
      <c r="GL52" s="423"/>
      <c r="GM52" s="423"/>
      <c r="GN52" s="423"/>
      <c r="GO52" s="423"/>
      <c r="GP52" s="423"/>
      <c r="GQ52" s="423"/>
      <c r="GR52" s="423"/>
      <c r="GS52" s="423"/>
      <c r="GT52" s="423"/>
      <c r="GU52" s="423"/>
      <c r="GV52" s="423"/>
      <c r="GW52" s="423"/>
      <c r="GX52" s="423"/>
      <c r="GY52" s="423"/>
      <c r="GZ52" s="423"/>
      <c r="HA52" s="423"/>
      <c r="HB52" s="423"/>
      <c r="HC52" s="423"/>
      <c r="HD52" s="423"/>
      <c r="HE52" s="423"/>
      <c r="HF52" s="423"/>
      <c r="HG52" s="423"/>
      <c r="HH52" s="423"/>
      <c r="HI52" s="423"/>
      <c r="HJ52" s="423"/>
      <c r="HK52" s="423"/>
      <c r="HL52" s="423"/>
      <c r="HM52" s="423"/>
      <c r="HN52" s="423"/>
      <c r="HO52" s="423"/>
      <c r="HP52" s="423"/>
      <c r="HQ52" s="423"/>
      <c r="HR52" s="423"/>
      <c r="HS52" s="423"/>
      <c r="HT52" s="423"/>
      <c r="HU52" s="423"/>
      <c r="HV52" s="423"/>
      <c r="HW52" s="423"/>
      <c r="HX52" s="423"/>
      <c r="HY52" s="423"/>
      <c r="HZ52" s="423"/>
      <c r="IA52" s="423"/>
      <c r="IB52" s="423"/>
      <c r="IC52" s="423"/>
      <c r="ID52" s="423"/>
      <c r="IE52" s="423"/>
      <c r="IF52" s="423"/>
      <c r="IG52" s="423"/>
      <c r="IH52" s="423"/>
      <c r="II52" s="423"/>
      <c r="IJ52" s="423"/>
      <c r="IK52" s="423"/>
      <c r="IL52" s="423"/>
    </row>
    <row r="53" spans="2:249">
      <c r="C53" s="100" t="s">
        <v>1248</v>
      </c>
      <c r="P53" s="432">
        <f>P35/P7</f>
        <v>6.6790724448644409E-2</v>
      </c>
      <c r="Q53" s="432">
        <f t="shared" ref="Q53:CB53" si="300">Q35/Q7</f>
        <v>6.6790724448644395E-2</v>
      </c>
      <c r="R53" s="432">
        <f t="shared" si="300"/>
        <v>5.0492592370441458E-2</v>
      </c>
      <c r="S53" s="432">
        <f t="shared" si="300"/>
        <v>5.0492592370441458E-2</v>
      </c>
      <c r="T53" s="432">
        <f t="shared" si="300"/>
        <v>16.269905234448697</v>
      </c>
      <c r="U53" s="432">
        <f t="shared" si="300"/>
        <v>6.005618862574174E-2</v>
      </c>
      <c r="V53" s="432">
        <f t="shared" si="300"/>
        <v>6.0056188625741733E-2</v>
      </c>
      <c r="W53" s="432">
        <f t="shared" si="300"/>
        <v>-1.0448611543236173</v>
      </c>
      <c r="X53" s="432">
        <f t="shared" si="300"/>
        <v>5.6116934213695853E-2</v>
      </c>
      <c r="Y53" s="432">
        <f t="shared" si="300"/>
        <v>5.6116934213695846E-2</v>
      </c>
      <c r="Z53" s="432">
        <f t="shared" si="300"/>
        <v>0.11528084681114713</v>
      </c>
      <c r="AA53" s="432">
        <f t="shared" si="300"/>
        <v>6.4581428946298453E-2</v>
      </c>
      <c r="AB53" s="432">
        <f t="shared" si="300"/>
        <v>6.4581428946298453E-2</v>
      </c>
      <c r="AC53" s="432">
        <f t="shared" si="300"/>
        <v>-133.24566812787441</v>
      </c>
      <c r="AD53" s="432">
        <f t="shared" si="300"/>
        <v>5.9068844598596737E-2</v>
      </c>
      <c r="AE53" s="432">
        <f t="shared" si="300"/>
        <v>5.906884459859673E-2</v>
      </c>
      <c r="AF53" s="432">
        <f t="shared" si="300"/>
        <v>2.5096542242712201</v>
      </c>
      <c r="AG53" s="432">
        <f t="shared" si="300"/>
        <v>7.4668569161331425E-2</v>
      </c>
      <c r="AH53" s="432">
        <f t="shared" si="300"/>
        <v>7.4668569161331425E-2</v>
      </c>
      <c r="AI53" s="432">
        <f t="shared" si="300"/>
        <v>-0.46397503878849639</v>
      </c>
      <c r="AJ53" s="432">
        <f t="shared" si="300"/>
        <v>6.4537364235582081E-2</v>
      </c>
      <c r="AK53" s="432">
        <f t="shared" si="300"/>
        <v>6.4537364235582081E-2</v>
      </c>
      <c r="AL53" s="432">
        <f t="shared" si="300"/>
        <v>0.84302983186663427</v>
      </c>
      <c r="AM53" s="432">
        <f t="shared" si="300"/>
        <v>4.82714965976608E-2</v>
      </c>
      <c r="AN53" s="432">
        <f t="shared" si="300"/>
        <v>4.8271496597660807E-2</v>
      </c>
      <c r="AO53" s="432">
        <f t="shared" si="300"/>
        <v>0.81079366541390729</v>
      </c>
      <c r="AP53" s="432">
        <f t="shared" si="300"/>
        <v>8.2396225492592776E-2</v>
      </c>
      <c r="AQ53" s="432">
        <f t="shared" si="300"/>
        <v>8.2396225492592776E-2</v>
      </c>
      <c r="AR53" s="432">
        <f t="shared" si="300"/>
        <v>2.6597944898302521</v>
      </c>
      <c r="AS53" s="432">
        <f t="shared" si="300"/>
        <v>6.8246929365262998E-2</v>
      </c>
      <c r="AT53" s="432">
        <f t="shared" si="300"/>
        <v>6.8246929365263012E-2</v>
      </c>
      <c r="AU53" s="432">
        <f t="shared" si="300"/>
        <v>1.9497760030823745</v>
      </c>
      <c r="AV53" s="432">
        <f t="shared" si="300"/>
        <v>8.0698269416141902E-2</v>
      </c>
      <c r="AW53" s="432">
        <f t="shared" si="300"/>
        <v>8.0698269416141916E-2</v>
      </c>
      <c r="AX53" s="432">
        <f t="shared" si="300"/>
        <v>2.1396959706695595</v>
      </c>
      <c r="AY53" s="432">
        <f t="shared" si="300"/>
        <v>7.2559396587284067E-2</v>
      </c>
      <c r="AZ53" s="432">
        <f t="shared" si="300"/>
        <v>7.2559396587284081E-2</v>
      </c>
      <c r="BA53" s="432">
        <f t="shared" si="300"/>
        <v>2.0168459388117248</v>
      </c>
      <c r="BB53" s="432">
        <f t="shared" si="300"/>
        <v>8.8848111025443335E-2</v>
      </c>
      <c r="BC53" s="432">
        <f t="shared" si="300"/>
        <v>8.8848111025443335E-2</v>
      </c>
      <c r="BD53" s="432">
        <f t="shared" si="300"/>
        <v>2.1028916214224602</v>
      </c>
      <c r="BE53" s="432">
        <f t="shared" si="300"/>
        <v>7.8030389344050044E-2</v>
      </c>
      <c r="BF53" s="432">
        <f t="shared" si="300"/>
        <v>7.8030389344050058E-2</v>
      </c>
      <c r="BG53" s="432">
        <f t="shared" si="300"/>
        <v>2.0100188412583595</v>
      </c>
      <c r="BH53" s="432">
        <f t="shared" si="300"/>
        <v>5.811758766272114E-2</v>
      </c>
      <c r="BI53" s="432">
        <f t="shared" si="300"/>
        <v>5.8117587662721133E-2</v>
      </c>
      <c r="BJ53" s="432">
        <f t="shared" si="300"/>
        <v>2.0454999974903214</v>
      </c>
      <c r="BK53" s="432">
        <f t="shared" si="300"/>
        <v>7.6820874217243318E-2</v>
      </c>
      <c r="BL53" s="432">
        <f t="shared" si="300"/>
        <v>7.6820874217243318E-2</v>
      </c>
      <c r="BM53" s="432">
        <f t="shared" si="300"/>
        <v>0.49457648504186641</v>
      </c>
      <c r="BN53" s="432">
        <f t="shared" si="300"/>
        <v>6.8734145650212353E-2</v>
      </c>
      <c r="BO53" s="432">
        <f t="shared" si="300"/>
        <v>6.8734145650212367E-2</v>
      </c>
      <c r="BP53" s="432">
        <f t="shared" si="300"/>
        <v>1.0445213174322068</v>
      </c>
      <c r="BQ53" s="432">
        <f t="shared" si="300"/>
        <v>5.5558597493008975E-2</v>
      </c>
      <c r="BR53" s="432">
        <f t="shared" si="300"/>
        <v>5.5558597493008975E-2</v>
      </c>
      <c r="BS53" s="432">
        <f t="shared" si="300"/>
        <v>-1.3650561010887332</v>
      </c>
      <c r="BT53" s="432">
        <f t="shared" si="300"/>
        <v>6.4272534727143393E-2</v>
      </c>
      <c r="BU53" s="432">
        <f t="shared" si="300"/>
        <v>6.4272534727143407E-2</v>
      </c>
      <c r="BV53" s="432">
        <f t="shared" si="300"/>
        <v>0.24192011154713552</v>
      </c>
      <c r="BW53" s="432">
        <f t="shared" si="300"/>
        <v>9.7114595103438339E-2</v>
      </c>
      <c r="BX53" s="432">
        <f t="shared" si="300"/>
        <v>9.7114595103438353E-2</v>
      </c>
      <c r="BY53" s="432">
        <f t="shared" si="300"/>
        <v>3.50719048985491</v>
      </c>
      <c r="BZ53" s="432">
        <f t="shared" si="300"/>
        <v>7.4402069792759665E-2</v>
      </c>
      <c r="CA53" s="432">
        <f t="shared" si="300"/>
        <v>7.4402069792759665E-2</v>
      </c>
      <c r="CB53" s="432">
        <f t="shared" si="300"/>
        <v>0.59786503685107839</v>
      </c>
      <c r="CC53" s="432">
        <f t="shared" ref="CC53:EN53" si="301">CC35/CC7</f>
        <v>2.5906463554240047E-2</v>
      </c>
      <c r="CD53" s="432">
        <f t="shared" si="301"/>
        <v>2.5906463554240044E-2</v>
      </c>
      <c r="CE53" s="432">
        <f t="shared" si="301"/>
        <v>19.344867824591592</v>
      </c>
      <c r="CF53" s="432">
        <f t="shared" si="301"/>
        <v>7.7963562889969779E-2</v>
      </c>
      <c r="CG53" s="432">
        <f t="shared" si="301"/>
        <v>7.7963562889969779E-2</v>
      </c>
      <c r="CH53" s="432">
        <f t="shared" si="301"/>
        <v>1.1955205804448938</v>
      </c>
      <c r="CI53" s="432">
        <f t="shared" si="301"/>
        <v>5.6836312367009319E-2</v>
      </c>
      <c r="CJ53" s="432">
        <f t="shared" si="301"/>
        <v>5.6836312367009319E-2</v>
      </c>
      <c r="CK53" s="432">
        <f t="shared" si="301"/>
        <v>-4.2560902164311063</v>
      </c>
      <c r="CL53" s="432">
        <f t="shared" si="301"/>
        <v>5.5397485384880096E-2</v>
      </c>
      <c r="CM53" s="432">
        <f t="shared" si="301"/>
        <v>5.539748538488011E-2</v>
      </c>
      <c r="CN53" s="432">
        <f t="shared" si="301"/>
        <v>0.960879702126892</v>
      </c>
      <c r="CO53" s="432">
        <f t="shared" si="301"/>
        <v>5.6335487811124803E-2</v>
      </c>
      <c r="CP53" s="432">
        <f t="shared" si="301"/>
        <v>5.6335487811124796E-2</v>
      </c>
      <c r="CQ53" s="432">
        <f t="shared" si="301"/>
        <v>-1.6114154280375566</v>
      </c>
      <c r="CR53" s="432">
        <f t="shared" si="301"/>
        <v>0.12880614978441021</v>
      </c>
      <c r="CS53" s="432">
        <f t="shared" si="301"/>
        <v>0.12880614978441018</v>
      </c>
      <c r="CT53" s="432">
        <f t="shared" si="301"/>
        <v>3.4140058654975087</v>
      </c>
      <c r="CU53" s="432">
        <f t="shared" si="301"/>
        <v>8.0211014592820873E-2</v>
      </c>
      <c r="CV53" s="432">
        <f t="shared" si="301"/>
        <v>8.0211014592820873E-2</v>
      </c>
      <c r="CW53" s="432">
        <f t="shared" si="301"/>
        <v>2.023967006009785</v>
      </c>
      <c r="CX53" s="432">
        <f t="shared" si="301"/>
        <v>7.296721201263906E-2</v>
      </c>
      <c r="CY53" s="432">
        <f t="shared" si="301"/>
        <v>7.2967212012639046E-2</v>
      </c>
      <c r="CZ53" s="432">
        <f t="shared" si="301"/>
        <v>11.608523859502386</v>
      </c>
      <c r="DA53" s="432">
        <f t="shared" si="301"/>
        <v>0.12957367670542852</v>
      </c>
      <c r="DB53" s="432">
        <f t="shared" si="301"/>
        <v>0.12957367670542849</v>
      </c>
      <c r="DC53" s="432">
        <f t="shared" si="301"/>
        <v>6.2469283316524065</v>
      </c>
      <c r="DD53" s="432">
        <f t="shared" si="301"/>
        <v>0.10586952363682431</v>
      </c>
      <c r="DE53" s="432">
        <f t="shared" si="301"/>
        <v>0.10586952363682431</v>
      </c>
      <c r="DF53" s="432">
        <f t="shared" si="301"/>
        <v>6.9481354843330418</v>
      </c>
      <c r="DG53" s="432">
        <f t="shared" si="301"/>
        <v>8.8523668487419105E-2</v>
      </c>
      <c r="DH53" s="432">
        <f t="shared" si="301"/>
        <v>8.8523668487419091E-2</v>
      </c>
      <c r="DI53" s="432">
        <f t="shared" si="301"/>
        <v>5.205002805705619</v>
      </c>
      <c r="DJ53" s="432">
        <f t="shared" si="301"/>
        <v>9.9837652693420667E-2</v>
      </c>
      <c r="DK53" s="432">
        <f t="shared" si="301"/>
        <v>9.9837652693420653E-2</v>
      </c>
      <c r="DL53" s="432">
        <f t="shared" si="301"/>
        <v>6.3605252646833392</v>
      </c>
      <c r="DM53" s="432">
        <f t="shared" si="301"/>
        <v>0.13689216584125402</v>
      </c>
      <c r="DN53" s="432">
        <f t="shared" si="301"/>
        <v>0.13689216584125402</v>
      </c>
      <c r="DO53" s="432">
        <f t="shared" si="301"/>
        <v>1.4668705416938561</v>
      </c>
      <c r="DP53" s="432">
        <f t="shared" si="301"/>
        <v>0.11195571027623651</v>
      </c>
      <c r="DQ53" s="432">
        <f t="shared" si="301"/>
        <v>0.11195571027623651</v>
      </c>
      <c r="DR53" s="432">
        <f t="shared" si="301"/>
        <v>3.8084978911100942</v>
      </c>
      <c r="DS53" s="432">
        <f t="shared" si="301"/>
        <v>7.9474987766526881E-2</v>
      </c>
      <c r="DT53" s="432">
        <f t="shared" si="301"/>
        <v>7.9474987766526867E-2</v>
      </c>
      <c r="DU53" s="432">
        <f t="shared" si="301"/>
        <v>0.69984854472501268</v>
      </c>
      <c r="DV53" s="432">
        <f t="shared" si="301"/>
        <v>0.13575014436544364</v>
      </c>
      <c r="DW53" s="432">
        <f t="shared" si="301"/>
        <v>0.13575014436544364</v>
      </c>
      <c r="DX53" s="432">
        <f t="shared" si="301"/>
        <v>0.6283257942628675</v>
      </c>
      <c r="DY53" s="432">
        <f t="shared" si="301"/>
        <v>0.11227185883920272</v>
      </c>
      <c r="DZ53" s="432">
        <f t="shared" si="301"/>
        <v>0.11227185883920271</v>
      </c>
      <c r="EA53" s="432">
        <f t="shared" si="301"/>
        <v>0.64260508568591235</v>
      </c>
      <c r="EB53" s="432">
        <f t="shared" si="301"/>
        <v>7.6417141208914088E-2</v>
      </c>
      <c r="EC53" s="432">
        <f t="shared" si="301"/>
        <v>7.6417141208914088E-2</v>
      </c>
      <c r="ED53" s="432">
        <f t="shared" si="301"/>
        <v>-1.8644599492434674E-2</v>
      </c>
      <c r="EE53" s="432">
        <f t="shared" si="301"/>
        <v>0.10005317064656417</v>
      </c>
      <c r="EF53" s="432">
        <f t="shared" si="301"/>
        <v>0.10005317064656416</v>
      </c>
      <c r="EG53" s="432">
        <f t="shared" si="301"/>
        <v>0.49185902827775868</v>
      </c>
      <c r="EH53" s="432">
        <f t="shared" si="301"/>
        <v>0.11218785152915772</v>
      </c>
      <c r="EI53" s="432">
        <f t="shared" si="301"/>
        <v>0.11218785152915772</v>
      </c>
      <c r="EJ53" s="432">
        <f t="shared" si="301"/>
        <v>-9.3786421185431276E-2</v>
      </c>
      <c r="EK53" s="432">
        <f t="shared" si="301"/>
        <v>0.10403042355775421</v>
      </c>
      <c r="EL53" s="432">
        <f t="shared" si="301"/>
        <v>0.10403042355775421</v>
      </c>
      <c r="EM53" s="432">
        <f t="shared" si="301"/>
        <v>0.25988562572640295</v>
      </c>
      <c r="EN53" s="432">
        <f t="shared" si="301"/>
        <v>5.037672217867234E-2</v>
      </c>
      <c r="EO53" s="432">
        <f t="shared" ref="EO53:GZ53" si="302">EO35/EO7</f>
        <v>5.037672217867234E-2</v>
      </c>
      <c r="EP53" s="432">
        <f t="shared" si="302"/>
        <v>-1.3499263414362117</v>
      </c>
      <c r="EQ53" s="432">
        <f t="shared" si="302"/>
        <v>0.10829616077801757</v>
      </c>
      <c r="ER53" s="432">
        <f t="shared" si="302"/>
        <v>0.10829616077801758</v>
      </c>
      <c r="ES53" s="432">
        <f t="shared" si="302"/>
        <v>-0.2991124976041436</v>
      </c>
      <c r="ET53" s="432">
        <f t="shared" si="302"/>
        <v>8.3618314310239916E-2</v>
      </c>
      <c r="EU53" s="432">
        <f t="shared" si="302"/>
        <v>8.3618314310239902E-2</v>
      </c>
      <c r="EV53" s="432">
        <f t="shared" si="302"/>
        <v>-0.85090304363577318</v>
      </c>
      <c r="EW53" s="432">
        <f t="shared" si="302"/>
        <v>7.5711169891874333E-2</v>
      </c>
      <c r="EX53" s="432">
        <f t="shared" si="302"/>
        <v>7.5711169891874333E-2</v>
      </c>
      <c r="EY53" s="432">
        <f t="shared" si="302"/>
        <v>0.94874657740369883</v>
      </c>
      <c r="EZ53" s="432">
        <f t="shared" si="302"/>
        <v>8.0833484772485212E-2</v>
      </c>
      <c r="FA53" s="432">
        <f t="shared" si="302"/>
        <v>8.0833484772485212E-2</v>
      </c>
      <c r="FB53" s="432">
        <f t="shared" si="302"/>
        <v>-0.25710920646739932</v>
      </c>
      <c r="FC53" s="432">
        <f t="shared" si="302"/>
        <v>0.1142358747447243</v>
      </c>
      <c r="FD53" s="432">
        <f t="shared" si="302"/>
        <v>0.1142358747447243</v>
      </c>
      <c r="FE53" s="432">
        <f t="shared" si="302"/>
        <v>1.1020338248458703</v>
      </c>
      <c r="FF53" s="432">
        <f t="shared" si="302"/>
        <v>9.2013013306380204E-2</v>
      </c>
      <c r="FG53" s="432">
        <f t="shared" si="302"/>
        <v>9.201301330638019E-2</v>
      </c>
      <c r="FH53" s="432">
        <f t="shared" si="302"/>
        <v>0.28491168227692881</v>
      </c>
      <c r="FI53" s="432">
        <f t="shared" si="302"/>
        <v>2.5912813206107967E-2</v>
      </c>
      <c r="FJ53" s="432">
        <f t="shared" si="302"/>
        <v>2.5912813206107971E-2</v>
      </c>
      <c r="FK53" s="432">
        <f t="shared" si="302"/>
        <v>-2.2517461988406202</v>
      </c>
      <c r="FL53" s="432">
        <f t="shared" si="302"/>
        <v>9.2417781181099237E-2</v>
      </c>
      <c r="FM53" s="432">
        <f t="shared" si="302"/>
        <v>9.2417781181099251E-2</v>
      </c>
      <c r="FN53" s="432">
        <f t="shared" si="302"/>
        <v>-0.48145850330443235</v>
      </c>
      <c r="FO53" s="432">
        <f t="shared" si="302"/>
        <v>6.3143346154942617E-2</v>
      </c>
      <c r="FP53" s="432">
        <f t="shared" si="302"/>
        <v>6.3143346154942631E-2</v>
      </c>
      <c r="FQ53" s="432">
        <f t="shared" si="302"/>
        <v>-1.0212822520535634</v>
      </c>
      <c r="FR53" s="432">
        <f t="shared" si="302"/>
        <v>7.013857954740145E-2</v>
      </c>
      <c r="FS53" s="432">
        <f t="shared" si="302"/>
        <v>7.013857954740145E-2</v>
      </c>
      <c r="FT53" s="432">
        <f t="shared" si="302"/>
        <v>0.35398777195815573</v>
      </c>
      <c r="FU53" s="432">
        <f t="shared" si="302"/>
        <v>6.5593989366974512E-2</v>
      </c>
      <c r="FV53" s="432">
        <f t="shared" si="302"/>
        <v>6.5593989366974512E-2</v>
      </c>
      <c r="FW53" s="432">
        <f t="shared" si="302"/>
        <v>-0.58939519948602093</v>
      </c>
      <c r="FX53" s="432">
        <f t="shared" si="302"/>
        <v>0.14859090446637502</v>
      </c>
      <c r="FY53" s="432">
        <f t="shared" si="302"/>
        <v>0.14859090446637502</v>
      </c>
      <c r="FZ53" s="432">
        <f t="shared" si="302"/>
        <v>3.70096478960131</v>
      </c>
      <c r="GA53" s="432">
        <f t="shared" si="302"/>
        <v>9.3220463086523486E-2</v>
      </c>
      <c r="GB53" s="432">
        <f t="shared" si="302"/>
        <v>9.3220463086523486E-2</v>
      </c>
      <c r="GC53" s="432">
        <f t="shared" si="302"/>
        <v>1.1129338294484661</v>
      </c>
      <c r="GD53" s="432">
        <f t="shared" si="302"/>
        <v>5.422031100223669E-2</v>
      </c>
      <c r="GE53" s="432">
        <f t="shared" si="302"/>
        <v>5.4220311002236683E-2</v>
      </c>
      <c r="GF53" s="432">
        <f t="shared" si="302"/>
        <v>10.758588662439173</v>
      </c>
      <c r="GG53" s="432">
        <f t="shared" si="302"/>
        <v>9.4387708358727146E-2</v>
      </c>
      <c r="GH53" s="432">
        <f t="shared" si="302"/>
        <v>9.4387708358727146E-2</v>
      </c>
      <c r="GI53" s="432">
        <f t="shared" si="302"/>
        <v>1.1373321508313325</v>
      </c>
      <c r="GJ53" s="432">
        <f t="shared" si="302"/>
        <v>7.7199473868194507E-2</v>
      </c>
      <c r="GK53" s="432">
        <f t="shared" si="302"/>
        <v>7.7199473868194507E-2</v>
      </c>
      <c r="GL53" s="432">
        <f t="shared" si="302"/>
        <v>2.6284761555706089</v>
      </c>
      <c r="GM53" s="432">
        <f t="shared" si="302"/>
        <v>6.9243946448248064E-2</v>
      </c>
      <c r="GN53" s="432">
        <f t="shared" si="302"/>
        <v>6.924394644824805E-2</v>
      </c>
      <c r="GO53" s="432">
        <f t="shared" si="302"/>
        <v>0.91599479571389919</v>
      </c>
      <c r="GP53" s="432">
        <f t="shared" si="302"/>
        <v>7.4380285544458899E-2</v>
      </c>
      <c r="GQ53" s="432">
        <f t="shared" si="302"/>
        <v>7.4380285544458899E-2</v>
      </c>
      <c r="GR53" s="432">
        <f t="shared" si="302"/>
        <v>1.9428948796186196</v>
      </c>
      <c r="GS53" s="432">
        <f t="shared" si="302"/>
        <v>0.1202414426096803</v>
      </c>
      <c r="GT53" s="432">
        <f t="shared" si="302"/>
        <v>0.12024144260968031</v>
      </c>
      <c r="GU53" s="432">
        <f t="shared" si="302"/>
        <v>4.612796353233501E-2</v>
      </c>
      <c r="GV53" s="432">
        <f t="shared" si="302"/>
        <v>9.0365866440833012E-2</v>
      </c>
      <c r="GW53" s="432">
        <f t="shared" si="302"/>
        <v>9.0365866440833012E-2</v>
      </c>
      <c r="GX53" s="432">
        <f t="shared" si="302"/>
        <v>0.81128043838001473</v>
      </c>
      <c r="GY53" s="432">
        <f t="shared" si="302"/>
        <v>6.2343953611193784E-2</v>
      </c>
      <c r="GZ53" s="432">
        <f t="shared" si="302"/>
        <v>6.2343953611193791E-2</v>
      </c>
      <c r="HA53" s="432">
        <f t="shared" ref="HA53:IO53" si="303">HA35/HA7</f>
        <v>1.7483117806349482</v>
      </c>
      <c r="HB53" s="432">
        <f t="shared" si="303"/>
        <v>0.10294749914898527</v>
      </c>
      <c r="HC53" s="432">
        <f t="shared" si="303"/>
        <v>0.10294749914898527</v>
      </c>
      <c r="HD53" s="432">
        <f t="shared" si="303"/>
        <v>1.4955381899694282</v>
      </c>
      <c r="HE53" s="432">
        <f t="shared" si="303"/>
        <v>8.5360676175162839E-2</v>
      </c>
      <c r="HF53" s="432">
        <f t="shared" si="303"/>
        <v>8.5360676175162839E-2</v>
      </c>
      <c r="HG53" s="432">
        <f t="shared" si="303"/>
        <v>1.5550462742880515</v>
      </c>
      <c r="HH53" s="432">
        <f t="shared" si="303"/>
        <v>6.755290879590034E-2</v>
      </c>
      <c r="HI53" s="432">
        <f t="shared" si="303"/>
        <v>6.755290879590034E-2</v>
      </c>
      <c r="HJ53" s="432">
        <f t="shared" si="303"/>
        <v>0.83961483623733202</v>
      </c>
      <c r="HK53" s="432">
        <f t="shared" si="303"/>
        <v>7.9237121180027972E-2</v>
      </c>
      <c r="HL53" s="432">
        <f t="shared" si="303"/>
        <v>7.9237121180027958E-2</v>
      </c>
      <c r="HM53" s="432">
        <f t="shared" si="303"/>
        <v>1.3682295395250479</v>
      </c>
      <c r="HN53" s="432">
        <f t="shared" si="303"/>
        <v>0.1248677809352884</v>
      </c>
      <c r="HO53" s="432">
        <f t="shared" si="303"/>
        <v>0.1248677809352884</v>
      </c>
      <c r="HP53" s="432">
        <f t="shared" si="303"/>
        <v>1.3957134391902601</v>
      </c>
      <c r="HQ53" s="432">
        <f t="shared" si="303"/>
        <v>9.4193361309106771E-2</v>
      </c>
      <c r="HR53" s="432">
        <f t="shared" si="303"/>
        <v>9.4193361309106757E-2</v>
      </c>
      <c r="HS53" s="432">
        <f t="shared" si="303"/>
        <v>1.2803630477782277</v>
      </c>
      <c r="HT53" s="432">
        <f t="shared" si="303"/>
        <v>5.2522549462107847E-2</v>
      </c>
      <c r="HU53" s="432">
        <f t="shared" si="303"/>
        <v>5.2522549462107847E-2</v>
      </c>
      <c r="HV53" s="432">
        <f t="shared" si="303"/>
        <v>-1.6763812500649908</v>
      </c>
      <c r="HW53" s="432">
        <f t="shared" si="303"/>
        <v>0.10610046249651003</v>
      </c>
      <c r="HX53" s="432">
        <f t="shared" si="303"/>
        <v>0.10610046249651003</v>
      </c>
      <c r="HY53" s="432">
        <f t="shared" si="303"/>
        <v>1.4538651838729391</v>
      </c>
      <c r="HZ53" s="432">
        <f t="shared" si="303"/>
        <v>8.3014933941841465E-2</v>
      </c>
      <c r="IA53" s="432">
        <f t="shared" si="303"/>
        <v>8.3014933941841465E-2</v>
      </c>
      <c r="IB53" s="432">
        <f t="shared" si="303"/>
        <v>0.56904759537899274</v>
      </c>
      <c r="IC53" s="432">
        <f t="shared" si="303"/>
        <v>5.8723403666685339E-2</v>
      </c>
      <c r="ID53" s="432">
        <f t="shared" si="303"/>
        <v>5.8723403666685346E-2</v>
      </c>
      <c r="IE53" s="432">
        <f t="shared" si="303"/>
        <v>-6.4919571127246822</v>
      </c>
      <c r="IF53" s="432">
        <f t="shared" si="303"/>
        <v>7.492389613106222E-2</v>
      </c>
      <c r="IG53" s="432">
        <f t="shared" si="303"/>
        <v>7.4923896131062234E-2</v>
      </c>
      <c r="IH53" s="432">
        <f t="shared" si="303"/>
        <v>-0.12611767174659819</v>
      </c>
      <c r="II53" s="432">
        <f t="shared" si="303"/>
        <v>0.14204600905248338</v>
      </c>
      <c r="IJ53" s="432">
        <f t="shared" si="303"/>
        <v>0.14204600905248335</v>
      </c>
      <c r="IK53" s="432">
        <f t="shared" si="303"/>
        <v>4.0074035285584699</v>
      </c>
      <c r="IL53" s="432">
        <f t="shared" si="303"/>
        <v>9.6884669146060073E-2</v>
      </c>
      <c r="IM53" s="432">
        <f t="shared" si="303"/>
        <v>9.6884669146060087E-2</v>
      </c>
      <c r="IN53" s="432">
        <f t="shared" si="303"/>
        <v>1.6016565117387924</v>
      </c>
      <c r="IO53" s="432">
        <f t="shared" si="303"/>
        <v>4.732202661722687E-2</v>
      </c>
    </row>
    <row r="54" spans="2:249">
      <c r="FF54" s="430"/>
      <c r="GA54" s="430"/>
      <c r="GV54" s="430"/>
      <c r="HQ54" s="430"/>
      <c r="IL54" s="429"/>
    </row>
    <row r="55" spans="2:249">
      <c r="FF55" s="423"/>
      <c r="FG55" s="423"/>
      <c r="FH55" s="423"/>
      <c r="FI55" s="423"/>
      <c r="FJ55" s="423"/>
      <c r="FK55" s="423"/>
      <c r="FL55" s="423"/>
      <c r="FM55" s="423"/>
      <c r="FN55" s="423"/>
      <c r="FO55" s="423"/>
      <c r="FP55" s="423"/>
      <c r="FQ55" s="423"/>
      <c r="FR55" s="423"/>
      <c r="FS55" s="423"/>
      <c r="FT55" s="423"/>
      <c r="FU55" s="423"/>
      <c r="FV55" s="423"/>
      <c r="FW55" s="423"/>
      <c r="FX55" s="423"/>
      <c r="FY55" s="423"/>
      <c r="FZ55" s="423"/>
      <c r="GA55" s="423"/>
      <c r="GB55" s="423"/>
      <c r="GC55" s="423"/>
      <c r="GD55" s="423"/>
      <c r="GE55" s="423"/>
      <c r="GF55" s="423"/>
      <c r="GG55" s="423"/>
      <c r="GH55" s="423"/>
      <c r="GI55" s="423"/>
      <c r="GJ55" s="423"/>
      <c r="GK55" s="423"/>
      <c r="GL55" s="423"/>
      <c r="GM55" s="423"/>
      <c r="GN55" s="423"/>
      <c r="GO55" s="423"/>
      <c r="GP55" s="423"/>
      <c r="GQ55" s="423"/>
      <c r="GR55" s="423"/>
      <c r="GS55" s="423"/>
      <c r="GT55" s="423"/>
      <c r="GU55" s="423"/>
      <c r="GV55" s="423"/>
      <c r="GW55" s="423"/>
      <c r="GX55" s="423"/>
      <c r="GY55" s="423"/>
      <c r="GZ55" s="423"/>
      <c r="HA55" s="423"/>
      <c r="HB55" s="423"/>
      <c r="HC55" s="423"/>
      <c r="HD55" s="423"/>
      <c r="HE55" s="423"/>
      <c r="HF55" s="423"/>
      <c r="HG55" s="423"/>
      <c r="HH55" s="423"/>
      <c r="HI55" s="423"/>
      <c r="HJ55" s="423"/>
      <c r="HK55" s="423"/>
      <c r="HL55" s="423"/>
      <c r="HM55" s="423"/>
      <c r="HN55" s="423"/>
      <c r="HO55" s="423"/>
      <c r="HP55" s="423"/>
      <c r="HQ55" s="423"/>
      <c r="HR55" s="423"/>
      <c r="HS55" s="423"/>
      <c r="HT55" s="423"/>
      <c r="HU55" s="423"/>
      <c r="HV55" s="423"/>
      <c r="HW55" s="423"/>
      <c r="HX55" s="423"/>
      <c r="HY55" s="423"/>
      <c r="HZ55" s="423"/>
      <c r="IA55" s="423"/>
      <c r="IB55" s="423"/>
      <c r="IC55" s="423"/>
      <c r="ID55" s="423"/>
      <c r="IE55" s="423"/>
      <c r="IF55" s="423"/>
      <c r="IG55" s="423"/>
      <c r="IH55" s="423"/>
      <c r="II55" s="423"/>
      <c r="IJ55" s="423"/>
      <c r="IK55" s="423"/>
      <c r="IL55" s="423"/>
      <c r="IM55" s="423"/>
      <c r="IN55" s="423"/>
    </row>
    <row r="57" spans="2:249">
      <c r="C57" s="100" t="s">
        <v>1243</v>
      </c>
      <c r="EK57" s="378">
        <f>EK7/DP7-1</f>
        <v>0.17707929741820161</v>
      </c>
      <c r="EL57" s="378">
        <f t="shared" ref="EL57:GW57" si="304">EL7/DQ7-1</f>
        <v>7.4437711431962761E-4</v>
      </c>
      <c r="EM57" s="378">
        <f t="shared" si="304"/>
        <v>1.199286552632989</v>
      </c>
      <c r="EN57" s="378">
        <f t="shared" si="304"/>
        <v>0.1845609393971277</v>
      </c>
      <c r="EO57" s="378">
        <f t="shared" si="304"/>
        <v>-9.5987069545190318E-3</v>
      </c>
      <c r="EP57" s="378">
        <f t="shared" si="304"/>
        <v>-0.55391334221987421</v>
      </c>
      <c r="EQ57" s="378">
        <f t="shared" si="304"/>
        <v>0.14231503588512462</v>
      </c>
      <c r="ER57" s="378">
        <f t="shared" si="304"/>
        <v>1.3691955582946225E-3</v>
      </c>
      <c r="ES57" s="378">
        <f t="shared" si="304"/>
        <v>-0.24958166669870674</v>
      </c>
      <c r="ET57" s="378">
        <f t="shared" si="304"/>
        <v>0.15994094145288495</v>
      </c>
      <c r="EU57" s="378">
        <f t="shared" si="304"/>
        <v>-2.920063674925033E-3</v>
      </c>
      <c r="EV57" s="378">
        <f t="shared" si="304"/>
        <v>-0.60502223122827836</v>
      </c>
      <c r="EW57" s="378">
        <f t="shared" si="304"/>
        <v>0.21988295265540048</v>
      </c>
      <c r="EX57" s="378">
        <f t="shared" si="304"/>
        <v>-2.1215907688670876E-3</v>
      </c>
      <c r="EY57" s="378">
        <f t="shared" si="304"/>
        <v>-0.22738616774746312</v>
      </c>
      <c r="EZ57" s="378">
        <f t="shared" si="304"/>
        <v>0.18036817649836379</v>
      </c>
      <c r="FA57" s="378">
        <f t="shared" si="304"/>
        <v>-2.672071655302366E-3</v>
      </c>
      <c r="FB57" s="378">
        <f t="shared" si="304"/>
        <v>-0.50256211650167038</v>
      </c>
      <c r="FC57" s="378">
        <f t="shared" si="304"/>
        <v>0.21789955852177334</v>
      </c>
      <c r="FD57" s="378">
        <f t="shared" si="304"/>
        <v>-2.6547217866468298E-4</v>
      </c>
      <c r="FE57" s="378">
        <f t="shared" si="304"/>
        <v>-0.38442550275044174</v>
      </c>
      <c r="FF57" s="378">
        <f t="shared" si="304"/>
        <v>0.19266843145204504</v>
      </c>
      <c r="FG57" s="378">
        <f t="shared" si="304"/>
        <v>-2.0960225111416042E-3</v>
      </c>
      <c r="FH57" s="378">
        <f t="shared" si="304"/>
        <v>-0.4659267005165989</v>
      </c>
      <c r="FI57" s="378">
        <f t="shared" si="304"/>
        <v>0.17555930272559617</v>
      </c>
      <c r="FJ57" s="378">
        <f t="shared" si="304"/>
        <v>1.6156524056170074E-3</v>
      </c>
      <c r="FK57" s="378">
        <f t="shared" si="304"/>
        <v>-4.8773249101004668E-2</v>
      </c>
      <c r="FL57" s="378">
        <f t="shared" si="304"/>
        <v>0.109840976122346</v>
      </c>
      <c r="FM57" s="378">
        <f t="shared" si="304"/>
        <v>2.0044253550406399E-3</v>
      </c>
      <c r="FN57" s="378">
        <f t="shared" si="304"/>
        <v>-0.62962009532824159</v>
      </c>
      <c r="FO57" s="378">
        <f t="shared" si="304"/>
        <v>0.13784028771014656</v>
      </c>
      <c r="FP57" s="378">
        <f t="shared" si="304"/>
        <v>2.1872483088540839E-3</v>
      </c>
      <c r="FQ57" s="378">
        <f t="shared" si="304"/>
        <v>-0.13818009036322176</v>
      </c>
      <c r="FR57" s="378">
        <f t="shared" si="304"/>
        <v>0.12858512935082622</v>
      </c>
      <c r="FS57" s="378">
        <f t="shared" si="304"/>
        <v>-4.0875690818276134E-4</v>
      </c>
      <c r="FT57" s="378">
        <f t="shared" si="304"/>
        <v>-0.4152110120499235</v>
      </c>
      <c r="FU57" s="378">
        <f t="shared" si="304"/>
        <v>0.13458069903793657</v>
      </c>
      <c r="FV57" s="378">
        <f t="shared" si="304"/>
        <v>1.2793848578207534E-3</v>
      </c>
      <c r="FW57" s="378">
        <f t="shared" si="304"/>
        <v>-0.25385563212611717</v>
      </c>
      <c r="FX57" s="378">
        <f t="shared" si="304"/>
        <v>0.12529550095921782</v>
      </c>
      <c r="FY57" s="378">
        <f t="shared" si="304"/>
        <v>-1.7294577154791657E-4</v>
      </c>
      <c r="FZ57" s="378">
        <f t="shared" si="304"/>
        <v>-0.42498506280040116</v>
      </c>
      <c r="GA57" s="378">
        <f t="shared" si="304"/>
        <v>0.13147416134801526</v>
      </c>
      <c r="GB57" s="378">
        <f t="shared" si="304"/>
        <v>8.4554142023152146E-4</v>
      </c>
      <c r="GC57" s="378">
        <f t="shared" si="304"/>
        <v>-0.31761440959911991</v>
      </c>
      <c r="GD57" s="378">
        <f t="shared" si="304"/>
        <v>0.12605481436706345</v>
      </c>
      <c r="GE57" s="378">
        <f t="shared" si="304"/>
        <v>4.693512834358593E-3</v>
      </c>
      <c r="GF57" s="378">
        <f t="shared" si="304"/>
        <v>-0.28198157312067673</v>
      </c>
      <c r="GG57" s="378">
        <f t="shared" si="304"/>
        <v>0.18372749202660876</v>
      </c>
      <c r="GH57" s="378">
        <f t="shared" si="304"/>
        <v>9.0283024538200252E-3</v>
      </c>
      <c r="GI57" s="378">
        <f t="shared" si="304"/>
        <v>0.67266805624491632</v>
      </c>
      <c r="GJ57" s="378">
        <f t="shared" si="304"/>
        <v>0.15834089150131092</v>
      </c>
      <c r="GK57" s="378">
        <f t="shared" si="304"/>
        <v>6.8920939840262374E-3</v>
      </c>
      <c r="GL57" s="378">
        <f t="shared" si="304"/>
        <v>0.1487272272260014</v>
      </c>
      <c r="GM57" s="378">
        <f t="shared" si="304"/>
        <v>0.17902069147816557</v>
      </c>
      <c r="GN57" s="378">
        <f t="shared" si="304"/>
        <v>2.1186398769538428E-2</v>
      </c>
      <c r="GO57" s="378">
        <f t="shared" si="304"/>
        <v>0.39223479714931186</v>
      </c>
      <c r="GP57" s="378">
        <f t="shared" si="304"/>
        <v>0.16558565498469791</v>
      </c>
      <c r="GQ57" s="378">
        <f t="shared" si="304"/>
        <v>1.1907632299652304E-2</v>
      </c>
      <c r="GR57" s="378">
        <f t="shared" si="304"/>
        <v>0.23038189107653118</v>
      </c>
      <c r="GS57" s="378">
        <f t="shared" si="304"/>
        <v>0.25002337264520591</v>
      </c>
      <c r="GT57" s="378">
        <f t="shared" si="304"/>
        <v>-2.1459637784978502E-3</v>
      </c>
      <c r="GU57" s="378">
        <f t="shared" si="304"/>
        <v>0.99546967553595977</v>
      </c>
      <c r="GV57" s="378">
        <f t="shared" si="304"/>
        <v>0.19369049645701653</v>
      </c>
      <c r="GW57" s="378">
        <f t="shared" si="304"/>
        <v>6.3034792155665098E-3</v>
      </c>
      <c r="GX57" s="378">
        <f t="shared" ref="GX57:IN57" si="305">GX7/GC7-1</f>
        <v>0.47322100761923203</v>
      </c>
      <c r="GY57" s="378">
        <f t="shared" si="305"/>
        <v>0.25034295452124833</v>
      </c>
      <c r="GZ57" s="378">
        <f t="shared" si="305"/>
        <v>7.4481938725872165E-3</v>
      </c>
      <c r="HA57" s="378">
        <f t="shared" si="305"/>
        <v>0.98598487315419669</v>
      </c>
      <c r="HB57" s="378">
        <f t="shared" si="305"/>
        <v>0.22400251109958602</v>
      </c>
      <c r="HC57" s="378">
        <f t="shared" si="305"/>
        <v>4.3442839886678186E-3</v>
      </c>
      <c r="HD57" s="378">
        <f t="shared" si="305"/>
        <v>0.21921062889784793</v>
      </c>
      <c r="HE57" s="378">
        <f t="shared" si="305"/>
        <v>0.23527398368462715</v>
      </c>
      <c r="HF57" s="378">
        <f t="shared" si="305"/>
        <v>5.7770423658063397E-3</v>
      </c>
      <c r="HG57" s="378">
        <f t="shared" si="305"/>
        <v>0.48587002039633775</v>
      </c>
      <c r="HH57" s="378">
        <f t="shared" si="305"/>
        <v>0.17961741868465575</v>
      </c>
      <c r="HI57" s="378">
        <f t="shared" si="305"/>
        <v>-1.0572402664337122E-2</v>
      </c>
      <c r="HJ57" s="378">
        <f t="shared" si="305"/>
        <v>3.3332862339152669E-3</v>
      </c>
      <c r="HK57" s="378">
        <f t="shared" si="305"/>
        <v>0.21555105019391374</v>
      </c>
      <c r="HL57" s="378">
        <f t="shared" si="305"/>
        <v>3.0507872928797752E-5</v>
      </c>
      <c r="HM57" s="378">
        <f t="shared" si="305"/>
        <v>0.30174953992139741</v>
      </c>
      <c r="HN57" s="378">
        <f t="shared" si="305"/>
        <v>0.107702434944146</v>
      </c>
      <c r="HO57" s="378">
        <f t="shared" si="305"/>
        <v>6.6852656393878718E-3</v>
      </c>
      <c r="HP57" s="378">
        <f t="shared" si="305"/>
        <v>-0.56923053311107652</v>
      </c>
      <c r="HQ57" s="378">
        <f t="shared" si="305"/>
        <v>0.17795882893387716</v>
      </c>
      <c r="HR57" s="378">
        <f t="shared" si="305"/>
        <v>3.2937593452115888E-3</v>
      </c>
      <c r="HS57" s="378">
        <f t="shared" si="305"/>
        <v>-8.1220647429289361E-2</v>
      </c>
      <c r="HT57" s="378">
        <f t="shared" si="305"/>
        <v>6.2542857556601827E-2</v>
      </c>
      <c r="HU57" s="378">
        <f t="shared" si="305"/>
        <v>-1.885184946976648E-3</v>
      </c>
      <c r="HV57" s="378">
        <f t="shared" si="305"/>
        <v>-0.75017128931705812</v>
      </c>
      <c r="HW57" s="378">
        <f t="shared" si="305"/>
        <v>7.2363269745333358E-2</v>
      </c>
      <c r="HX57" s="378">
        <f t="shared" si="305"/>
        <v>-8.5115534190918218E-3</v>
      </c>
      <c r="HY57" s="378">
        <f t="shared" si="305"/>
        <v>-0.67695331007623205</v>
      </c>
      <c r="HZ57" s="378">
        <f t="shared" si="305"/>
        <v>6.8109703993730619E-2</v>
      </c>
      <c r="IA57" s="378">
        <f t="shared" si="305"/>
        <v>-5.7572795030312873E-3</v>
      </c>
      <c r="IB57" s="378">
        <f t="shared" si="305"/>
        <v>-0.71050898647158445</v>
      </c>
      <c r="IC57" s="378">
        <f t="shared" si="305"/>
        <v>1.775581530404291E-2</v>
      </c>
      <c r="ID57" s="378">
        <f t="shared" si="305"/>
        <v>8.0233211299993723E-3</v>
      </c>
      <c r="IE57" s="378">
        <f t="shared" si="305"/>
        <v>-0.9011464732425768</v>
      </c>
      <c r="IF57" s="378">
        <f t="shared" si="305"/>
        <v>5.0793364146239472E-2</v>
      </c>
      <c r="IG57" s="378">
        <f t="shared" si="305"/>
        <v>-1.1122352393255763E-3</v>
      </c>
      <c r="IH57" s="378">
        <f t="shared" si="305"/>
        <v>-0.76435575655722943</v>
      </c>
      <c r="II57" s="378">
        <f t="shared" si="305"/>
        <v>4.7937068231520996E-2</v>
      </c>
      <c r="IJ57" s="378">
        <f t="shared" si="305"/>
        <v>2.5722098513083491E-3</v>
      </c>
      <c r="IK57" s="378">
        <f t="shared" si="305"/>
        <v>-0.55491193624005852</v>
      </c>
      <c r="IL57" s="378">
        <f t="shared" si="305"/>
        <v>4.9856815028580082E-2</v>
      </c>
      <c r="IM57" s="378">
        <f t="shared" si="305"/>
        <v>1.49800124710886E-4</v>
      </c>
      <c r="IN57" s="378">
        <f t="shared" si="305"/>
        <v>-0.71984073323439879</v>
      </c>
    </row>
    <row r="59" spans="2:249">
      <c r="C59" s="100" t="s">
        <v>1242</v>
      </c>
      <c r="AJ59" s="378"/>
      <c r="AK59" s="378">
        <f t="shared" ref="AK59:CU59" si="306">AK29/P29-1</f>
        <v>-0.99999912209122466</v>
      </c>
      <c r="AL59" s="378">
        <f t="shared" si="306"/>
        <v>1.693744960840422</v>
      </c>
      <c r="AM59" s="378">
        <f t="shared" si="306"/>
        <v>0.16094006370041503</v>
      </c>
      <c r="AN59" s="378">
        <f t="shared" si="306"/>
        <v>-6.0919352713449393E-2</v>
      </c>
      <c r="AO59" s="378">
        <f t="shared" si="306"/>
        <v>-0.96191875917096459</v>
      </c>
      <c r="AP59" s="378">
        <f t="shared" si="306"/>
        <v>0.65008614461179337</v>
      </c>
      <c r="AQ59" s="378">
        <f t="shared" si="306"/>
        <v>0.32833132226021977</v>
      </c>
      <c r="AR59" s="378">
        <f t="shared" si="306"/>
        <v>-3.3650630524631233</v>
      </c>
      <c r="AS59" s="378">
        <f t="shared" si="306"/>
        <v>0.47129152853212952</v>
      </c>
      <c r="AT59" s="378">
        <f t="shared" si="306"/>
        <v>0.18675334537906596</v>
      </c>
      <c r="AU59" s="378">
        <f t="shared" si="306"/>
        <v>7.1057302943176932</v>
      </c>
      <c r="AV59" s="378">
        <f t="shared" si="306"/>
        <v>1.4105519840390159</v>
      </c>
      <c r="AW59" s="378">
        <f t="shared" si="306"/>
        <v>0.95427271885262854</v>
      </c>
      <c r="AX59" s="378">
        <f t="shared" si="306"/>
        <v>-1.0062262281352417</v>
      </c>
      <c r="AY59" s="378">
        <f t="shared" si="306"/>
        <v>0.73859177674324727</v>
      </c>
      <c r="AZ59" s="378">
        <f t="shared" si="306"/>
        <v>0.40481564524689184</v>
      </c>
      <c r="BA59" s="378">
        <f t="shared" si="306"/>
        <v>0.5330701688545183</v>
      </c>
      <c r="BB59" s="378">
        <f t="shared" si="306"/>
        <v>0.33353522098285637</v>
      </c>
      <c r="BC59" s="378">
        <f t="shared" si="306"/>
        <v>0.12334433388935295</v>
      </c>
      <c r="BD59" s="378">
        <f t="shared" si="306"/>
        <v>5.4581742685683645</v>
      </c>
      <c r="BE59" s="378">
        <f t="shared" si="306"/>
        <v>0.56502837037944942</v>
      </c>
      <c r="BF59" s="378">
        <f t="shared" si="306"/>
        <v>0.28304455248975802</v>
      </c>
      <c r="BG59" s="378">
        <f t="shared" si="306"/>
        <v>1.1667758683266296</v>
      </c>
      <c r="BH59" s="378">
        <f t="shared" si="306"/>
        <v>0.54670158373862088</v>
      </c>
      <c r="BI59" s="378">
        <f t="shared" si="306"/>
        <v>0.2518308702342249</v>
      </c>
      <c r="BJ59" s="378">
        <f t="shared" si="306"/>
        <v>2.3969266021684263</v>
      </c>
      <c r="BK59" s="378">
        <f t="shared" si="306"/>
        <v>9.4509936005388928E-2</v>
      </c>
      <c r="BL59" s="378">
        <f t="shared" si="306"/>
        <v>-4.6830425689422972E-2</v>
      </c>
      <c r="BM59" s="378">
        <f t="shared" si="306"/>
        <v>-0.85461936577370579</v>
      </c>
      <c r="BN59" s="378">
        <f t="shared" si="306"/>
        <v>0.22494426732507122</v>
      </c>
      <c r="BO59" s="378">
        <f t="shared" si="306"/>
        <v>3.443570144694319E-2</v>
      </c>
      <c r="BP59" s="378">
        <f t="shared" si="306"/>
        <v>-0.52270674581044152</v>
      </c>
      <c r="BQ59" s="378">
        <f t="shared" si="306"/>
        <v>-0.21247011219422474</v>
      </c>
      <c r="BR59" s="378">
        <f t="shared" si="306"/>
        <v>-0.3066087615122336</v>
      </c>
      <c r="BS59" s="378">
        <f t="shared" si="306"/>
        <v>-1.1506290548653384</v>
      </c>
      <c r="BT59" s="378">
        <f t="shared" si="306"/>
        <v>5.2356210905185607E-2</v>
      </c>
      <c r="BU59" s="378">
        <f t="shared" si="306"/>
        <v>-9.8645709814049631E-2</v>
      </c>
      <c r="BV59" s="378">
        <f t="shared" si="306"/>
        <v>-0.92911346625595326</v>
      </c>
      <c r="BW59" s="378">
        <f t="shared" si="306"/>
        <v>4.9316209123940302E-2</v>
      </c>
      <c r="BX59" s="378">
        <f t="shared" si="306"/>
        <v>2.8738766723163778E-2</v>
      </c>
      <c r="BY59" s="378">
        <f t="shared" si="306"/>
        <v>-0.85214092539127928</v>
      </c>
      <c r="BZ59" s="378">
        <f t="shared" si="306"/>
        <v>5.1236692142202278E-2</v>
      </c>
      <c r="CA59" s="378">
        <f t="shared" si="306"/>
        <v>-5.8750745875442156E-2</v>
      </c>
      <c r="CB59" s="378">
        <f t="shared" si="306"/>
        <v>-0.90932014244206205</v>
      </c>
      <c r="CC59" s="378">
        <f t="shared" si="306"/>
        <v>-0.56012578420965764</v>
      </c>
      <c r="CD59" s="378">
        <f t="shared" si="306"/>
        <v>-0.53497652972337217</v>
      </c>
      <c r="CE59" s="378">
        <f t="shared" si="306"/>
        <v>-2.0245548958889699</v>
      </c>
      <c r="CF59" s="378">
        <f t="shared" si="306"/>
        <v>0.11747508872765766</v>
      </c>
      <c r="CG59" s="378">
        <f t="shared" si="306"/>
        <v>2.7860650048910696E-2</v>
      </c>
      <c r="CH59" s="378">
        <f t="shared" si="306"/>
        <v>0.24299194024382009</v>
      </c>
      <c r="CI59" s="378">
        <f t="shared" si="306"/>
        <v>-0.12919296430665994</v>
      </c>
      <c r="CJ59" s="378">
        <f t="shared" si="306"/>
        <v>-0.15173818864635835</v>
      </c>
      <c r="CK59" s="378">
        <f t="shared" si="306"/>
        <v>-1.5743332152579854</v>
      </c>
      <c r="CL59" s="378">
        <f t="shared" si="306"/>
        <v>8.6287088383588895E-2</v>
      </c>
      <c r="CM59" s="378">
        <f t="shared" si="306"/>
        <v>2.1569174804028091E-3</v>
      </c>
      <c r="CN59" s="378">
        <f t="shared" si="306"/>
        <v>-1.4061140058358492</v>
      </c>
      <c r="CO59" s="378">
        <f t="shared" si="306"/>
        <v>-6.5570771044612508E-2</v>
      </c>
      <c r="CP59" s="378">
        <f t="shared" si="306"/>
        <v>-0.10646345889594455</v>
      </c>
      <c r="CQ59" s="378">
        <f t="shared" si="306"/>
        <v>-2.2523971828931204</v>
      </c>
      <c r="CR59" s="378">
        <f t="shared" si="306"/>
        <v>0.64361314923659552</v>
      </c>
      <c r="CS59" s="378">
        <f t="shared" si="306"/>
        <v>0.41710947864483416</v>
      </c>
      <c r="CT59" s="378">
        <f t="shared" si="306"/>
        <v>12.050742558477731</v>
      </c>
      <c r="CU59" s="378">
        <f t="shared" si="306"/>
        <v>0.19289811694486692</v>
      </c>
      <c r="CV59" s="378">
        <f t="shared" ref="CV59:EJ59" si="307">CV29/CA29-1</f>
        <v>0.10295246419109838</v>
      </c>
      <c r="CW59" s="378">
        <f t="shared" si="307"/>
        <v>2.7648432964699912</v>
      </c>
      <c r="CX59" s="378">
        <f t="shared" si="307"/>
        <v>2.4177334927512057</v>
      </c>
      <c r="CY59" s="378">
        <f t="shared" si="307"/>
        <v>1.8153296870675302</v>
      </c>
      <c r="CZ59" s="378">
        <f t="shared" si="307"/>
        <v>-5.3164117077071333</v>
      </c>
      <c r="DA59" s="378">
        <f t="shared" si="307"/>
        <v>0.88677917830851793</v>
      </c>
      <c r="DB59" s="378">
        <f t="shared" si="307"/>
        <v>0.66138898796874357</v>
      </c>
      <c r="DC59" s="378">
        <f t="shared" si="307"/>
        <v>6.5486572337420137</v>
      </c>
      <c r="DD59" s="378">
        <f t="shared" si="307"/>
        <v>1.168245595976769</v>
      </c>
      <c r="DE59" s="378">
        <f t="shared" si="307"/>
        <v>0.85856858058012331</v>
      </c>
      <c r="DF59" s="378">
        <f t="shared" si="307"/>
        <v>-10.042641000199929</v>
      </c>
      <c r="DG59" s="378">
        <f t="shared" si="307"/>
        <v>0.87209324109712849</v>
      </c>
      <c r="DH59" s="378">
        <f t="shared" si="307"/>
        <v>0.60214499286001577</v>
      </c>
      <c r="DI59" s="378">
        <f t="shared" si="307"/>
        <v>9.1068799218284155</v>
      </c>
      <c r="DJ59" s="378">
        <f t="shared" si="307"/>
        <v>1.0665792462342769</v>
      </c>
      <c r="DK59" s="378">
        <f t="shared" si="307"/>
        <v>0.77043984930170195</v>
      </c>
      <c r="DL59" s="378">
        <f t="shared" si="307"/>
        <v>-17.266077540991645</v>
      </c>
      <c r="DM59" s="378">
        <f t="shared" si="307"/>
        <v>0.16454328059457701</v>
      </c>
      <c r="DN59" s="378">
        <f t="shared" si="307"/>
        <v>6.4105778102392375E-3</v>
      </c>
      <c r="DO59" s="378">
        <f t="shared" si="307"/>
        <v>-0.74434443921827009</v>
      </c>
      <c r="DP59" s="378">
        <f t="shared" si="307"/>
        <v>0.61361958186847709</v>
      </c>
      <c r="DQ59" s="378">
        <f t="shared" si="307"/>
        <v>0.38644210375719412</v>
      </c>
      <c r="DR59" s="378">
        <f t="shared" si="307"/>
        <v>2.1810553238519095</v>
      </c>
      <c r="DS59" s="378">
        <f t="shared" si="307"/>
        <v>0.15638463326123109</v>
      </c>
      <c r="DT59" s="378">
        <f t="shared" si="307"/>
        <v>-1.6637385133436711E-2</v>
      </c>
      <c r="DU59" s="378">
        <f t="shared" si="307"/>
        <v>-0.93531767097982477</v>
      </c>
      <c r="DV59" s="378">
        <f t="shared" si="307"/>
        <v>0.11595916252526806</v>
      </c>
      <c r="DW59" s="378">
        <f t="shared" si="307"/>
        <v>-6.2176771332695169E-2</v>
      </c>
      <c r="DX59" s="378">
        <f t="shared" si="307"/>
        <v>-0.86923558270002044</v>
      </c>
      <c r="DY59" s="378">
        <f t="shared" si="307"/>
        <v>0.12767787739026781</v>
      </c>
      <c r="DZ59" s="378">
        <f t="shared" si="307"/>
        <v>-4.7720984480515871E-2</v>
      </c>
      <c r="EA59" s="378">
        <f t="shared" si="307"/>
        <v>-0.89070972933262682</v>
      </c>
      <c r="EB59" s="378">
        <f t="shared" si="307"/>
        <v>-9.8757037071064979E-2</v>
      </c>
      <c r="EC59" s="378">
        <f t="shared" si="307"/>
        <v>-0.21991836144342125</v>
      </c>
      <c r="ED59" s="378">
        <f t="shared" si="307"/>
        <v>-1.113241374221436</v>
      </c>
      <c r="EE59" s="378">
        <f t="shared" si="307"/>
        <v>5.7271420552338137E-2</v>
      </c>
      <c r="EF59" s="378">
        <f t="shared" si="307"/>
        <v>-9.9558818012254857E-2</v>
      </c>
      <c r="EG59" s="378">
        <f t="shared" si="307"/>
        <v>-0.94630364245831355</v>
      </c>
      <c r="EH59" s="378">
        <f t="shared" si="307"/>
        <v>0.15322428673727062</v>
      </c>
      <c r="EI59" s="378">
        <f t="shared" si="307"/>
        <v>-2.2895735353462898E-2</v>
      </c>
      <c r="EJ59" s="378">
        <f t="shared" si="307"/>
        <v>-6.879037427967416E-2</v>
      </c>
      <c r="EK59" s="378">
        <f>EK29/DP29-1</f>
        <v>9.2046579926920113E-2</v>
      </c>
      <c r="EL59" s="378">
        <f t="shared" ref="EL59:GW59" si="308">EL29/DQ29-1</f>
        <v>-7.1549829475499482E-2</v>
      </c>
      <c r="EM59" s="378">
        <f t="shared" si="308"/>
        <v>-0.84999406367274422</v>
      </c>
      <c r="EN59" s="378">
        <f t="shared" si="308"/>
        <v>-0.29879264767263902</v>
      </c>
      <c r="EO59" s="378">
        <f t="shared" si="308"/>
        <v>-0.41372651643277669</v>
      </c>
      <c r="EP59" s="378">
        <f t="shared" si="308"/>
        <v>-2.9106266481664087</v>
      </c>
      <c r="EQ59" s="378">
        <f t="shared" si="308"/>
        <v>-3.256583464664764E-2</v>
      </c>
      <c r="ER59" s="378">
        <f t="shared" si="308"/>
        <v>-0.15193379979906108</v>
      </c>
      <c r="ES59" s="378">
        <f t="shared" si="308"/>
        <v>-1.2808388223703444</v>
      </c>
      <c r="ET59" s="378">
        <f t="shared" si="308"/>
        <v>-0.11171004742472701</v>
      </c>
      <c r="EU59" s="378">
        <f t="shared" si="308"/>
        <v>-0.23643001320172585</v>
      </c>
      <c r="EV59" s="378">
        <f t="shared" si="308"/>
        <v>-1.8749365959716531</v>
      </c>
      <c r="EW59" s="378">
        <f t="shared" si="308"/>
        <v>0.2177765185913394</v>
      </c>
      <c r="EX59" s="378">
        <f t="shared" si="308"/>
        <v>-3.8446782736313301E-3</v>
      </c>
      <c r="EY59" s="378">
        <f t="shared" si="308"/>
        <v>-3.2051746898261912</v>
      </c>
      <c r="EZ59" s="378">
        <f t="shared" si="308"/>
        <v>-2.4380300272216715E-2</v>
      </c>
      <c r="FA59" s="378">
        <f t="shared" si="308"/>
        <v>-0.17567010585774223</v>
      </c>
      <c r="FB59" s="378">
        <f t="shared" si="308"/>
        <v>-1.425697495139596</v>
      </c>
      <c r="FC59" s="378">
        <f t="shared" si="308"/>
        <v>0.23141112581771428</v>
      </c>
      <c r="FD59" s="378">
        <f t="shared" si="308"/>
        <v>1.0825738304348409E-2</v>
      </c>
      <c r="FE59" s="378">
        <f t="shared" si="308"/>
        <v>0.51027706341690093</v>
      </c>
      <c r="FF59" s="378">
        <f t="shared" si="308"/>
        <v>7.3522544384125865E-2</v>
      </c>
      <c r="FG59" s="378">
        <f t="shared" si="308"/>
        <v>-0.10178521648247996</v>
      </c>
      <c r="FH59" s="378">
        <f t="shared" si="308"/>
        <v>-0.20124632069438442</v>
      </c>
      <c r="FI59" s="378">
        <f t="shared" si="308"/>
        <v>-0.37238475275028105</v>
      </c>
      <c r="FJ59" s="378">
        <f t="shared" si="308"/>
        <v>-0.46525092024176939</v>
      </c>
      <c r="FK59" s="378">
        <f t="shared" si="308"/>
        <v>0.2462982461277643</v>
      </c>
      <c r="FL59" s="378">
        <f t="shared" si="308"/>
        <v>-6.4160712716555879E-2</v>
      </c>
      <c r="FM59" s="378">
        <f t="shared" si="308"/>
        <v>-0.15509056932157572</v>
      </c>
      <c r="FN59" s="378">
        <f t="shared" si="308"/>
        <v>0.97018480910209526</v>
      </c>
      <c r="FO59" s="378">
        <f t="shared" si="308"/>
        <v>-0.13648285816274275</v>
      </c>
      <c r="FP59" s="378">
        <f t="shared" si="308"/>
        <v>-0.23943115954612693</v>
      </c>
      <c r="FQ59" s="378">
        <f t="shared" si="308"/>
        <v>0.22175991604254097</v>
      </c>
      <c r="FR59" s="378">
        <f t="shared" si="308"/>
        <v>5.4024924921782569E-2</v>
      </c>
      <c r="FS59" s="378">
        <f t="shared" si="308"/>
        <v>-6.6446954197985741E-2</v>
      </c>
      <c r="FT59" s="378">
        <f t="shared" si="308"/>
        <v>-0.75192493079035261</v>
      </c>
      <c r="FU59" s="378">
        <f t="shared" si="308"/>
        <v>-7.3456204606980435E-2</v>
      </c>
      <c r="FV59" s="378">
        <f t="shared" si="308"/>
        <v>-0.18231536788734581</v>
      </c>
      <c r="FW59" s="378">
        <f t="shared" si="308"/>
        <v>2.0129327279323794</v>
      </c>
      <c r="FX59" s="378">
        <f t="shared" si="308"/>
        <v>0.42069923388594987</v>
      </c>
      <c r="FY59" s="378">
        <f t="shared" si="308"/>
        <v>0.2622937963850327</v>
      </c>
      <c r="FZ59" s="378">
        <f t="shared" si="308"/>
        <v>0.81797323875145245</v>
      </c>
      <c r="GA59" s="378">
        <f t="shared" si="308"/>
        <v>0.14349355171349054</v>
      </c>
      <c r="GB59" s="378">
        <f t="shared" si="308"/>
        <v>1.1477293932850685E-2</v>
      </c>
      <c r="GC59" s="378">
        <f t="shared" si="308"/>
        <v>0.95169458450450484</v>
      </c>
      <c r="GD59" s="378">
        <f t="shared" si="308"/>
        <v>1.4106793592805968</v>
      </c>
      <c r="GE59" s="378">
        <f t="shared" si="308"/>
        <v>1.1508667987483947</v>
      </c>
      <c r="GF59" s="378">
        <f t="shared" si="308"/>
        <v>-4.7882307179923398</v>
      </c>
      <c r="GG59" s="378">
        <f t="shared" si="308"/>
        <v>0.21472888933831236</v>
      </c>
      <c r="GH59" s="378">
        <f t="shared" si="308"/>
        <v>3.5454390817763803E-2</v>
      </c>
      <c r="GI59" s="378">
        <f t="shared" si="308"/>
        <v>-4.3467347890433299</v>
      </c>
      <c r="GJ59" s="378">
        <f t="shared" si="308"/>
        <v>0.41870043195120954</v>
      </c>
      <c r="GK59" s="378">
        <f t="shared" si="308"/>
        <v>0.23321058519479831</v>
      </c>
      <c r="GL59" s="378">
        <f t="shared" si="308"/>
        <v>-4.0677876884139499</v>
      </c>
      <c r="GM59" s="378">
        <f t="shared" si="308"/>
        <v>0.18758066117343386</v>
      </c>
      <c r="GN59" s="378">
        <f t="shared" si="308"/>
        <v>2.8600454086691984E-2</v>
      </c>
      <c r="GO59" s="378">
        <f t="shared" si="308"/>
        <v>2.4721133151968955</v>
      </c>
      <c r="GP59" s="378">
        <f t="shared" si="308"/>
        <v>0.33171759817969204</v>
      </c>
      <c r="GQ59" s="378">
        <f t="shared" si="308"/>
        <v>0.15613571246592173</v>
      </c>
      <c r="GR59" s="378">
        <f t="shared" si="308"/>
        <v>-5.5158553992070729</v>
      </c>
      <c r="GS59" s="378">
        <f t="shared" si="308"/>
        <v>0.13686342493134829</v>
      </c>
      <c r="GT59" s="378">
        <f t="shared" si="308"/>
        <v>-9.2477963192189039E-2</v>
      </c>
      <c r="GU59" s="378">
        <f t="shared" si="308"/>
        <v>-0.67467631526885197</v>
      </c>
      <c r="GV59" s="378">
        <f t="shared" si="308"/>
        <v>0.22542997856781399</v>
      </c>
      <c r="GW59" s="378">
        <f t="shared" si="308"/>
        <v>3.3060457989708469E-2</v>
      </c>
      <c r="GX59" s="378">
        <f t="shared" ref="GX59:IN59" si="309">GX29/GC29-1</f>
        <v>0.57101121183426806</v>
      </c>
      <c r="GY59" s="378">
        <f t="shared" si="309"/>
        <v>0.50037133836981962</v>
      </c>
      <c r="GZ59" s="378">
        <f t="shared" si="309"/>
        <v>0.20890543631498026</v>
      </c>
      <c r="HA59" s="378">
        <f t="shared" si="309"/>
        <v>-0.64529761134025976</v>
      </c>
      <c r="HB59" s="378">
        <f t="shared" si="309"/>
        <v>0.36251852584761446</v>
      </c>
      <c r="HC59" s="378">
        <f t="shared" si="309"/>
        <v>0.1180023577193301</v>
      </c>
      <c r="HD59" s="378">
        <f t="shared" si="309"/>
        <v>0.68826154209951107</v>
      </c>
      <c r="HE59" s="378">
        <f t="shared" si="309"/>
        <v>0.40246889219756299</v>
      </c>
      <c r="HF59" s="378">
        <f t="shared" si="309"/>
        <v>0.14190943307735115</v>
      </c>
      <c r="HG59" s="378">
        <f t="shared" si="309"/>
        <v>-3.8766474823073493E-2</v>
      </c>
      <c r="HH59" s="378">
        <f t="shared" si="309"/>
        <v>8.5701149425287282E-2</v>
      </c>
      <c r="HI59" s="378">
        <f t="shared" si="309"/>
        <v>-8.9346543476568563E-2</v>
      </c>
      <c r="HJ59" s="378">
        <f t="shared" si="309"/>
        <v>-0.54312374799633811</v>
      </c>
      <c r="HK59" s="378">
        <f t="shared" si="309"/>
        <v>0.29616012935154634</v>
      </c>
      <c r="HL59" s="378">
        <f t="shared" si="309"/>
        <v>6.634737572995264E-2</v>
      </c>
      <c r="HM59" s="378">
        <f t="shared" si="309"/>
        <v>-0.10719198807439856</v>
      </c>
      <c r="HN59" s="378">
        <f t="shared" si="309"/>
        <v>6.6366537908914225E-2</v>
      </c>
      <c r="HO59" s="378">
        <f t="shared" si="309"/>
        <v>-3.0880995095114105E-2</v>
      </c>
      <c r="HP59" s="378">
        <f t="shared" si="309"/>
        <v>-0.51508930934466846</v>
      </c>
      <c r="HQ59" s="378">
        <f t="shared" si="309"/>
        <v>0.17987258736666933</v>
      </c>
      <c r="HR59" s="378">
        <f t="shared" si="309"/>
        <v>4.9237500081726893E-3</v>
      </c>
      <c r="HS59" s="378">
        <f t="shared" si="309"/>
        <v>-0.20209109494033006</v>
      </c>
      <c r="HT59" s="378">
        <f t="shared" si="309"/>
        <v>-0.20735241563166251</v>
      </c>
      <c r="HU59" s="378">
        <f t="shared" si="309"/>
        <v>-0.25541516612953752</v>
      </c>
      <c r="HV59" s="378">
        <f t="shared" si="309"/>
        <v>-1.4143970681997984</v>
      </c>
      <c r="HW59" s="378">
        <f t="shared" si="309"/>
        <v>7.4918987383097102E-2</v>
      </c>
      <c r="HX59" s="378">
        <f t="shared" si="309"/>
        <v>-6.1485812975572429E-3</v>
      </c>
      <c r="HY59" s="378">
        <f t="shared" si="309"/>
        <v>-0.79333749300693812</v>
      </c>
      <c r="HZ59" s="378">
        <f t="shared" si="309"/>
        <v>-1.2595013526514043E-2</v>
      </c>
      <c r="IA59" s="378">
        <f t="shared" si="309"/>
        <v>-8.0880721977380832E-2</v>
      </c>
      <c r="IB59" s="378">
        <f t="shared" si="309"/>
        <v>-1.031294377703933</v>
      </c>
      <c r="IC59" s="378">
        <f t="shared" si="309"/>
        <v>-8.4641622458171972E-2</v>
      </c>
      <c r="ID59" s="378">
        <f t="shared" si="309"/>
        <v>-9.3394920589832786E-2</v>
      </c>
      <c r="IE59" s="378">
        <f t="shared" si="309"/>
        <v>-1.9876369573311385</v>
      </c>
      <c r="IF59" s="378">
        <f t="shared" si="309"/>
        <v>-3.2852700344814245E-2</v>
      </c>
      <c r="IG59" s="378">
        <f t="shared" si="309"/>
        <v>-8.0626470141619389E-2</v>
      </c>
      <c r="IH59" s="378">
        <f t="shared" si="309"/>
        <v>-1.1109288425040416</v>
      </c>
      <c r="II59" s="378">
        <f t="shared" si="309"/>
        <v>0.16513773248617025</v>
      </c>
      <c r="IJ59" s="378">
        <f t="shared" si="309"/>
        <v>0.11469929507420162</v>
      </c>
      <c r="IK59" s="378">
        <f t="shared" si="309"/>
        <v>1.4882679990451826</v>
      </c>
      <c r="IL59" s="378">
        <f t="shared" si="309"/>
        <v>5.7706802939946344E-2</v>
      </c>
      <c r="IM59" s="378">
        <f t="shared" si="309"/>
        <v>7.628118813646223E-3</v>
      </c>
      <c r="IN59" s="378">
        <f t="shared" si="309"/>
        <v>-0.67917955823745768</v>
      </c>
    </row>
    <row r="61" spans="2:249">
      <c r="C61" s="100" t="s">
        <v>1250</v>
      </c>
      <c r="EK61" s="423">
        <f>EK35/DP35-1</f>
        <v>9.3754463879907046E-2</v>
      </c>
      <c r="EL61" s="423">
        <f t="shared" ref="EL61:GW61" si="310">EL35/DQ35-1</f>
        <v>-7.0097798786943111E-2</v>
      </c>
      <c r="EM61" s="423">
        <f t="shared" si="310"/>
        <v>-0.84992430658374607</v>
      </c>
      <c r="EN61" s="423">
        <f t="shared" si="310"/>
        <v>-0.24914367369239498</v>
      </c>
      <c r="EO61" s="423">
        <f t="shared" si="310"/>
        <v>-0.37221543296463444</v>
      </c>
      <c r="EP61" s="423">
        <f t="shared" si="310"/>
        <v>-1.8604492135326871</v>
      </c>
      <c r="EQ61" s="423">
        <f t="shared" si="310"/>
        <v>-8.8705699992954301E-2</v>
      </c>
      <c r="ER61" s="423">
        <f t="shared" si="310"/>
        <v>-0.20114678398868302</v>
      </c>
      <c r="ES61" s="423">
        <f t="shared" si="310"/>
        <v>-1.3572342628158653</v>
      </c>
      <c r="ET61" s="423">
        <f t="shared" si="310"/>
        <v>-0.13609423388423081</v>
      </c>
      <c r="EU61" s="423">
        <f t="shared" si="310"/>
        <v>-0.25739054853029819</v>
      </c>
      <c r="EV61" s="423">
        <f t="shared" si="310"/>
        <v>-1.5230082878313773</v>
      </c>
      <c r="EW61" s="423">
        <f t="shared" si="310"/>
        <v>0.20861319876123074</v>
      </c>
      <c r="EX61" s="423">
        <f t="shared" si="310"/>
        <v>-1.1340380214084567E-2</v>
      </c>
      <c r="EY61" s="423">
        <f t="shared" si="310"/>
        <v>-40.315123357934375</v>
      </c>
      <c r="EZ61" s="423">
        <f t="shared" si="310"/>
        <v>-4.6374318731466135E-2</v>
      </c>
      <c r="FA61" s="423">
        <f t="shared" si="310"/>
        <v>-0.19425350153264975</v>
      </c>
      <c r="FB61" s="423">
        <f t="shared" si="310"/>
        <v>-1.2600254384694427</v>
      </c>
      <c r="FC61" s="423">
        <f t="shared" si="310"/>
        <v>0.24013268390997644</v>
      </c>
      <c r="FD61" s="423">
        <f t="shared" si="310"/>
        <v>1.7984984483743638E-2</v>
      </c>
      <c r="FE61" s="423">
        <f t="shared" si="310"/>
        <v>-8.2332850439001941</v>
      </c>
      <c r="FF61" s="423">
        <f t="shared" si="310"/>
        <v>5.4893486926659296E-2</v>
      </c>
      <c r="FG61" s="423">
        <f t="shared" si="310"/>
        <v>-0.11737212231769323</v>
      </c>
      <c r="FH61" s="423">
        <f t="shared" si="310"/>
        <v>-0.4144973513263962</v>
      </c>
      <c r="FI61" s="423">
        <f t="shared" si="310"/>
        <v>-0.39531499258347091</v>
      </c>
      <c r="FJ61" s="423">
        <f t="shared" si="310"/>
        <v>-0.4847882477735127</v>
      </c>
      <c r="FK61" s="423">
        <f t="shared" si="310"/>
        <v>0.58669488462125763</v>
      </c>
      <c r="FL61" s="423">
        <f t="shared" si="310"/>
        <v>-5.2883871965362594E-2</v>
      </c>
      <c r="FM61" s="423">
        <f t="shared" si="310"/>
        <v>-0.14490943114068178</v>
      </c>
      <c r="FN61" s="423">
        <f t="shared" si="310"/>
        <v>-0.40382780396791818</v>
      </c>
      <c r="FO61" s="423">
        <f t="shared" si="310"/>
        <v>-0.1407738394563296</v>
      </c>
      <c r="FP61" s="423">
        <f t="shared" si="310"/>
        <v>-0.24321057110468491</v>
      </c>
      <c r="FQ61" s="423">
        <f t="shared" si="310"/>
        <v>3.4385039237441184E-2</v>
      </c>
      <c r="FR61" s="423">
        <f t="shared" si="310"/>
        <v>4.5517563445850229E-2</v>
      </c>
      <c r="FS61" s="423">
        <f t="shared" si="310"/>
        <v>-7.3981949841646411E-2</v>
      </c>
      <c r="FT61" s="423">
        <f t="shared" si="310"/>
        <v>-0.78180880348827986</v>
      </c>
      <c r="FU61" s="423">
        <f t="shared" si="310"/>
        <v>-7.9321217956432766E-2</v>
      </c>
      <c r="FV61" s="423">
        <f t="shared" si="310"/>
        <v>-0.1874913037759981</v>
      </c>
      <c r="FW61" s="423">
        <f t="shared" si="310"/>
        <v>0.71045570320392293</v>
      </c>
      <c r="FX61" s="423">
        <f t="shared" si="310"/>
        <v>0.46371423734552231</v>
      </c>
      <c r="FY61" s="423">
        <f t="shared" si="310"/>
        <v>0.30051270347206049</v>
      </c>
      <c r="FZ61" s="423">
        <f t="shared" si="310"/>
        <v>0.93107506148294483</v>
      </c>
      <c r="GA61" s="423">
        <f t="shared" si="310"/>
        <v>0.14632204186257214</v>
      </c>
      <c r="GB61" s="423">
        <f t="shared" si="310"/>
        <v>1.3979235074207841E-2</v>
      </c>
      <c r="GC61" s="423">
        <f t="shared" si="310"/>
        <v>1.6655628937922344</v>
      </c>
      <c r="GD61" s="423">
        <f t="shared" si="310"/>
        <v>1.3561718966953635</v>
      </c>
      <c r="GE61" s="423">
        <f t="shared" si="310"/>
        <v>1.1022339139529711</v>
      </c>
      <c r="GF61" s="423">
        <f t="shared" si="310"/>
        <v>-4.430610834748463</v>
      </c>
      <c r="GG61" s="423">
        <f t="shared" si="310"/>
        <v>0.20895918367346944</v>
      </c>
      <c r="GH61" s="423">
        <f t="shared" si="310"/>
        <v>3.0536201156824649E-2</v>
      </c>
      <c r="GI61" s="423">
        <f t="shared" si="310"/>
        <v>-4.9512837450769798</v>
      </c>
      <c r="GJ61" s="423">
        <f t="shared" si="310"/>
        <v>0.4161952577629886</v>
      </c>
      <c r="GK61" s="423">
        <f t="shared" si="310"/>
        <v>0.23103295328809481</v>
      </c>
      <c r="GL61" s="423">
        <f t="shared" si="310"/>
        <v>-3.9564815406778711</v>
      </c>
      <c r="GM61" s="423">
        <f t="shared" si="310"/>
        <v>0.16398202171910325</v>
      </c>
      <c r="GN61" s="423">
        <f t="shared" si="310"/>
        <v>8.1609403322591145E-3</v>
      </c>
      <c r="GO61" s="423">
        <f t="shared" si="310"/>
        <v>2.6026098346451203</v>
      </c>
      <c r="GP61" s="423">
        <f t="shared" si="310"/>
        <v>0.3217155212080649</v>
      </c>
      <c r="GQ61" s="423">
        <f t="shared" si="310"/>
        <v>0.14745237119181276</v>
      </c>
      <c r="GR61" s="423">
        <f t="shared" si="310"/>
        <v>-5.0558570518265036</v>
      </c>
      <c r="GS61" s="423">
        <f t="shared" si="310"/>
        <v>1.1533069015609465E-2</v>
      </c>
      <c r="GT61" s="423">
        <f t="shared" si="310"/>
        <v>-0.19252521370635478</v>
      </c>
      <c r="GU61" s="423">
        <f t="shared" si="310"/>
        <v>-0.97512893052059568</v>
      </c>
      <c r="GV61" s="423">
        <f t="shared" si="310"/>
        <v>0.15713731087569105</v>
      </c>
      <c r="GW61" s="423">
        <f t="shared" si="310"/>
        <v>-2.451154187748672E-2</v>
      </c>
      <c r="GX61" s="423">
        <f t="shared" ref="GX61:IN61" si="311">GX35/GC35-1</f>
        <v>7.3914147694007504E-2</v>
      </c>
      <c r="GY61" s="423">
        <f t="shared" si="311"/>
        <v>0.43767753658845754</v>
      </c>
      <c r="GZ61" s="423">
        <f t="shared" si="311"/>
        <v>0.1583906898262275</v>
      </c>
      <c r="HA61" s="423">
        <f t="shared" si="311"/>
        <v>-0.67726986700213798</v>
      </c>
      <c r="HB61" s="423">
        <f t="shared" si="311"/>
        <v>0.33500430999848163</v>
      </c>
      <c r="HC61" s="423">
        <f t="shared" si="311"/>
        <v>9.5425814643710138E-2</v>
      </c>
      <c r="HD61" s="423">
        <f t="shared" si="311"/>
        <v>0.60320453070862357</v>
      </c>
      <c r="HE61" s="423">
        <f t="shared" si="311"/>
        <v>0.36586193176568726</v>
      </c>
      <c r="HF61" s="423">
        <f t="shared" si="311"/>
        <v>0.11210354314566939</v>
      </c>
      <c r="HG61" s="423">
        <f t="shared" si="311"/>
        <v>-0.12093680804495066</v>
      </c>
      <c r="HH61" s="423">
        <f t="shared" si="311"/>
        <v>0.15080944957428954</v>
      </c>
      <c r="HI61" s="423">
        <f t="shared" si="311"/>
        <v>-3.4735660352387066E-2</v>
      </c>
      <c r="HJ61" s="423">
        <f t="shared" si="311"/>
        <v>-8.0329367858251954E-2</v>
      </c>
      <c r="HK61" s="423">
        <f t="shared" si="311"/>
        <v>0.29492331415095907</v>
      </c>
      <c r="HL61" s="423">
        <f t="shared" si="311"/>
        <v>6.5329851263998817E-2</v>
      </c>
      <c r="HM61" s="423">
        <f t="shared" si="311"/>
        <v>-8.3279187017459289E-2</v>
      </c>
      <c r="HN61" s="423">
        <f t="shared" si="311"/>
        <v>0.15032173588505926</v>
      </c>
      <c r="HO61" s="423">
        <f t="shared" si="311"/>
        <v>4.541788997566254E-2</v>
      </c>
      <c r="HP61" s="423">
        <f t="shared" si="311"/>
        <v>12.033975230843229</v>
      </c>
      <c r="HQ61" s="423">
        <f t="shared" si="311"/>
        <v>0.22785190859282323</v>
      </c>
      <c r="HR61" s="423">
        <f t="shared" si="311"/>
        <v>4.578880605379565E-2</v>
      </c>
      <c r="HS61" s="423">
        <f t="shared" si="311"/>
        <v>0.4500178685956604</v>
      </c>
      <c r="HT61" s="423">
        <f t="shared" si="311"/>
        <v>-0.10484567373337284</v>
      </c>
      <c r="HU61" s="423">
        <f t="shared" si="311"/>
        <v>-0.15912399349225015</v>
      </c>
      <c r="HV61" s="423">
        <f t="shared" si="311"/>
        <v>-1.2395500453384196</v>
      </c>
      <c r="HW61" s="423">
        <f t="shared" si="311"/>
        <v>0.10520643847394617</v>
      </c>
      <c r="HX61" s="423">
        <f t="shared" si="311"/>
        <v>2.185466972771577E-2</v>
      </c>
      <c r="HY61" s="423">
        <f t="shared" si="311"/>
        <v>-0.685954970327328</v>
      </c>
      <c r="HZ61" s="423">
        <f t="shared" si="311"/>
        <v>3.8757663279607391E-2</v>
      </c>
      <c r="IA61" s="423">
        <f t="shared" si="311"/>
        <v>-3.3079428812817113E-2</v>
      </c>
      <c r="IB61" s="423">
        <f t="shared" si="311"/>
        <v>-0.89406478260102407</v>
      </c>
      <c r="IC61" s="423">
        <f t="shared" si="311"/>
        <v>-0.11526999145530714</v>
      </c>
      <c r="ID61" s="423">
        <f t="shared" si="311"/>
        <v>-0.12373039966352783</v>
      </c>
      <c r="IE61" s="423">
        <f t="shared" si="311"/>
        <v>-1.7643419678322247</v>
      </c>
      <c r="IF61" s="423">
        <f t="shared" si="311"/>
        <v>-6.4059408263008599E-3</v>
      </c>
      <c r="IG61" s="423">
        <f t="shared" si="311"/>
        <v>-5.5486090118307407E-2</v>
      </c>
      <c r="IH61" s="423">
        <f t="shared" si="311"/>
        <v>-1.0217206999885466</v>
      </c>
      <c r="II61" s="423">
        <f t="shared" si="311"/>
        <v>0.19210317637974539</v>
      </c>
      <c r="IJ61" s="423">
        <f t="shared" si="311"/>
        <v>0.14049741358109502</v>
      </c>
      <c r="IK61" s="423">
        <f t="shared" si="311"/>
        <v>0.27794676697076959</v>
      </c>
      <c r="IL61" s="423">
        <f t="shared" si="311"/>
        <v>7.9853492445081775E-2</v>
      </c>
      <c r="IM61" s="423">
        <f t="shared" si="311"/>
        <v>2.872624073361707E-2</v>
      </c>
      <c r="IN61" s="423">
        <f t="shared" si="311"/>
        <v>-0.6495377504702764</v>
      </c>
    </row>
    <row r="62" spans="2:249">
      <c r="DX62" s="142"/>
      <c r="EK62" s="430">
        <v>6.5000000000000002E-2</v>
      </c>
      <c r="FF62" s="430">
        <v>5.8400000000000001E-2</v>
      </c>
      <c r="GA62" s="430">
        <v>5.91E-2</v>
      </c>
      <c r="GV62" s="430">
        <v>6.4100000000000004E-2</v>
      </c>
      <c r="HQ62" s="430">
        <v>0.1067</v>
      </c>
      <c r="IL62" s="429">
        <v>6.5000000000000002E-2</v>
      </c>
    </row>
  </sheetData>
  <dataConsolidate/>
  <mergeCells count="7">
    <mergeCell ref="B1:C1"/>
    <mergeCell ref="S1:T1"/>
    <mergeCell ref="V1:W1"/>
    <mergeCell ref="D1:E1"/>
    <mergeCell ref="G1:I1"/>
    <mergeCell ref="K1:M1"/>
    <mergeCell ref="O1:Q1"/>
  </mergeCells>
  <phoneticPr fontId="20" type="noConversion"/>
  <hyperlinks>
    <hyperlink ref="B1:C1" location="'Capa | Cover'!A1" display="CAPA/COVER"/>
  </hyperlinks>
  <printOptions horizontalCentered="1"/>
  <pageMargins left="0" right="0" top="0.19685039370078741" bottom="0.19685039370078741" header="0" footer="0"/>
  <pageSetup paperSize="9" scale="40" orientation="landscape" horizontalDpi="300" verticalDpi="300" r:id="rId1"/>
  <headerFooter alignWithMargins="0">
    <oddFooter xml:space="preserve">&amp;L&amp;9Investor Relations Lojas Renner S.A.&amp;C                          </oddFooter>
  </headerFooter>
  <colBreaks count="5" manualBreakCount="5">
    <brk id="17" max="1048575" man="1"/>
    <brk id="38" max="1048575" man="1"/>
    <brk id="59" max="1048575" man="1"/>
    <brk id="80" max="1048575" man="1"/>
    <brk id="101" max="1048575" man="1"/>
  </colBreaks>
  <ignoredErrors>
    <ignoredError sqref="AJ10 DZ13 DY29 DY32 AJ29:BE29 DJ10 EF13 ET22 ET29 P19 FF10 HF26:HF27 HF28 HF31 HK32 HK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HH36"/>
  <sheetViews>
    <sheetView showGridLines="0" zoomScale="115" zoomScaleNormal="115" workbookViewId="0">
      <pane xSplit="3" ySplit="3" topLeftCell="P10" activePane="bottomRight" state="frozen"/>
      <selection pane="topRight" activeCell="D1" sqref="D1"/>
      <selection pane="bottomLeft" activeCell="A4" sqref="A4"/>
      <selection pane="bottomRight" activeCell="HF24" sqref="HF24"/>
    </sheetView>
  </sheetViews>
  <sheetFormatPr defaultRowHeight="16.5" customHeight="1" outlineLevelCol="1"/>
  <cols>
    <col min="1" max="1" width="2" style="329" customWidth="1"/>
    <col min="2" max="2" width="47" style="329" bestFit="1" customWidth="1"/>
    <col min="3" max="3" width="49.140625" style="329" hidden="1" customWidth="1"/>
    <col min="4" max="15" width="9.140625" style="329" hidden="1" customWidth="1" outlineLevel="1"/>
    <col min="16" max="16" width="9.140625" style="329" collapsed="1"/>
    <col min="17" max="29" width="9.140625" style="329" hidden="1" customWidth="1" outlineLevel="1"/>
    <col min="30" max="30" width="9.140625" style="329" collapsed="1"/>
    <col min="31" max="43" width="9.140625" style="329" hidden="1" customWidth="1" outlineLevel="1"/>
    <col min="44" max="44" width="9.140625" style="329" collapsed="1"/>
    <col min="45" max="63" width="9.140625" style="329" hidden="1" customWidth="1" outlineLevel="1"/>
    <col min="64" max="64" width="9.140625" style="329" collapsed="1"/>
    <col min="65" max="84" width="9.140625" style="329" hidden="1" customWidth="1" outlineLevel="1"/>
    <col min="85" max="85" width="9.140625" style="329" collapsed="1"/>
    <col min="86" max="105" width="9.140625" style="329" hidden="1" customWidth="1" outlineLevel="1"/>
    <col min="106" max="106" width="9.140625" style="329" collapsed="1"/>
    <col min="107" max="126" width="9.140625" style="329" hidden="1" customWidth="1" outlineLevel="1"/>
    <col min="127" max="127" width="9.140625" style="329" collapsed="1"/>
    <col min="128" max="147" width="9.140625" style="329" hidden="1" customWidth="1" outlineLevel="1"/>
    <col min="148" max="148" width="9.140625" style="329" collapsed="1"/>
    <col min="149" max="168" width="9.140625" style="329" hidden="1" customWidth="1" outlineLevel="1"/>
    <col min="169" max="169" width="9.140625" style="329" collapsed="1"/>
    <col min="170" max="189" width="9.140625" style="329" hidden="1" customWidth="1" outlineLevel="1"/>
    <col min="190" max="190" width="9.140625" style="329" customWidth="1" collapsed="1"/>
    <col min="191" max="193" width="9.140625" style="329" customWidth="1" outlineLevel="1"/>
    <col min="194" max="210" width="9.140625" style="329" hidden="1" customWidth="1" outlineLevel="1"/>
    <col min="211" max="211" width="9.140625" style="329" collapsed="1"/>
    <col min="212" max="213" width="9.140625" style="329"/>
    <col min="214" max="216" width="9.140625" style="329" customWidth="1"/>
    <col min="217" max="16384" width="9.140625" style="329"/>
  </cols>
  <sheetData>
    <row r="1" spans="2:216" ht="16.5" customHeight="1">
      <c r="B1" s="448" t="s">
        <v>1174</v>
      </c>
      <c r="C1" s="448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224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224"/>
      <c r="AY1" s="372"/>
      <c r="AZ1" s="372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331"/>
      <c r="EP1" s="331"/>
      <c r="EQ1" s="331"/>
      <c r="ER1" s="331"/>
      <c r="ES1" s="331"/>
      <c r="ET1" s="331"/>
      <c r="EU1" s="224"/>
      <c r="EV1" s="224"/>
      <c r="EW1" s="224"/>
      <c r="EX1" s="224"/>
      <c r="EY1" s="331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331"/>
      <c r="FK1" s="224"/>
      <c r="FL1" s="331"/>
      <c r="FM1" s="331"/>
      <c r="FN1" s="224"/>
      <c r="FO1" s="331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</row>
    <row r="2" spans="2:216" ht="16.5" customHeight="1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32"/>
      <c r="AG2" s="332"/>
      <c r="AH2" s="224"/>
      <c r="AI2" s="333"/>
      <c r="AJ2" s="333"/>
      <c r="AK2" s="333"/>
      <c r="AL2" s="333"/>
      <c r="AM2" s="333"/>
      <c r="AN2" s="333"/>
      <c r="AO2" s="333"/>
      <c r="AP2" s="333"/>
      <c r="AQ2" s="334"/>
      <c r="AR2" s="334"/>
      <c r="AS2" s="334"/>
      <c r="AT2" s="334"/>
      <c r="AU2" s="333"/>
      <c r="AV2" s="333"/>
      <c r="AW2" s="333"/>
      <c r="AX2" s="224"/>
      <c r="AY2" s="335"/>
      <c r="AZ2" s="335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331"/>
      <c r="EP2" s="331"/>
      <c r="EQ2" s="331"/>
      <c r="ER2" s="331"/>
      <c r="ES2" s="331"/>
      <c r="ET2" s="331"/>
      <c r="EU2" s="224"/>
      <c r="EV2" s="224"/>
      <c r="EW2" s="224"/>
      <c r="EX2" s="224"/>
      <c r="EY2" s="331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331"/>
      <c r="FK2" s="224"/>
      <c r="FL2" s="331"/>
      <c r="FM2" s="331"/>
      <c r="FN2" s="224"/>
      <c r="FO2" s="331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</row>
    <row r="3" spans="2:216" ht="16.5" customHeight="1">
      <c r="B3" s="297" t="s">
        <v>482</v>
      </c>
      <c r="C3" s="297" t="s">
        <v>229</v>
      </c>
      <c r="D3" s="298" t="s">
        <v>9</v>
      </c>
      <c r="E3" s="299" t="s">
        <v>5</v>
      </c>
      <c r="F3" s="298" t="s">
        <v>11</v>
      </c>
      <c r="G3" s="299" t="s">
        <v>5</v>
      </c>
      <c r="H3" s="298" t="s">
        <v>67</v>
      </c>
      <c r="I3" s="300" t="s">
        <v>5</v>
      </c>
      <c r="J3" s="298" t="s">
        <v>12</v>
      </c>
      <c r="K3" s="299" t="s">
        <v>5</v>
      </c>
      <c r="L3" s="298" t="s">
        <v>68</v>
      </c>
      <c r="M3" s="300" t="s">
        <v>5</v>
      </c>
      <c r="N3" s="298" t="s">
        <v>13</v>
      </c>
      <c r="O3" s="299" t="s">
        <v>5</v>
      </c>
      <c r="P3" s="298">
        <v>2006</v>
      </c>
      <c r="Q3" s="299" t="s">
        <v>5</v>
      </c>
      <c r="R3" s="298" t="s">
        <v>14</v>
      </c>
      <c r="S3" s="299" t="s">
        <v>5</v>
      </c>
      <c r="T3" s="298" t="s">
        <v>15</v>
      </c>
      <c r="U3" s="299" t="s">
        <v>5</v>
      </c>
      <c r="V3" s="298" t="s">
        <v>69</v>
      </c>
      <c r="W3" s="300" t="s">
        <v>5</v>
      </c>
      <c r="X3" s="298" t="s">
        <v>101</v>
      </c>
      <c r="Y3" s="299" t="s">
        <v>5</v>
      </c>
      <c r="Z3" s="298" t="s">
        <v>70</v>
      </c>
      <c r="AA3" s="300" t="s">
        <v>5</v>
      </c>
      <c r="AB3" s="298" t="s">
        <v>102</v>
      </c>
      <c r="AC3" s="299" t="s">
        <v>5</v>
      </c>
      <c r="AD3" s="298">
        <v>2007</v>
      </c>
      <c r="AE3" s="299" t="s">
        <v>5</v>
      </c>
      <c r="AF3" s="298" t="s">
        <v>103</v>
      </c>
      <c r="AG3" s="299" t="s">
        <v>5</v>
      </c>
      <c r="AH3" s="298" t="s">
        <v>104</v>
      </c>
      <c r="AI3" s="299" t="s">
        <v>5</v>
      </c>
      <c r="AJ3" s="301" t="s">
        <v>71</v>
      </c>
      <c r="AK3" s="300" t="s">
        <v>5</v>
      </c>
      <c r="AL3" s="298" t="s">
        <v>105</v>
      </c>
      <c r="AM3" s="299" t="s">
        <v>5</v>
      </c>
      <c r="AN3" s="301" t="s">
        <v>72</v>
      </c>
      <c r="AO3" s="300" t="s">
        <v>5</v>
      </c>
      <c r="AP3" s="298" t="s">
        <v>106</v>
      </c>
      <c r="AQ3" s="299" t="s">
        <v>5</v>
      </c>
      <c r="AR3" s="298">
        <v>2008</v>
      </c>
      <c r="AS3" s="299" t="s">
        <v>5</v>
      </c>
      <c r="AT3" s="298" t="s">
        <v>107</v>
      </c>
      <c r="AU3" s="299" t="s">
        <v>5</v>
      </c>
      <c r="AV3" s="299" t="s">
        <v>10</v>
      </c>
      <c r="AW3" s="298" t="s">
        <v>108</v>
      </c>
      <c r="AX3" s="299" t="s">
        <v>5</v>
      </c>
      <c r="AY3" s="299" t="s">
        <v>10</v>
      </c>
      <c r="AZ3" s="301" t="s">
        <v>73</v>
      </c>
      <c r="BA3" s="300" t="s">
        <v>5</v>
      </c>
      <c r="BB3" s="300" t="s">
        <v>10</v>
      </c>
      <c r="BC3" s="298" t="s">
        <v>109</v>
      </c>
      <c r="BD3" s="299" t="s">
        <v>5</v>
      </c>
      <c r="BE3" s="299" t="s">
        <v>10</v>
      </c>
      <c r="BF3" s="301" t="s">
        <v>74</v>
      </c>
      <c r="BG3" s="300" t="s">
        <v>5</v>
      </c>
      <c r="BH3" s="300" t="s">
        <v>10</v>
      </c>
      <c r="BI3" s="298" t="s">
        <v>110</v>
      </c>
      <c r="BJ3" s="299" t="s">
        <v>5</v>
      </c>
      <c r="BK3" s="299" t="s">
        <v>10</v>
      </c>
      <c r="BL3" s="298">
        <v>2009</v>
      </c>
      <c r="BM3" s="299" t="s">
        <v>5</v>
      </c>
      <c r="BN3" s="299" t="s">
        <v>10</v>
      </c>
      <c r="BO3" s="298" t="s">
        <v>111</v>
      </c>
      <c r="BP3" s="299" t="s">
        <v>5</v>
      </c>
      <c r="BQ3" s="299" t="s">
        <v>10</v>
      </c>
      <c r="BR3" s="298" t="s">
        <v>112</v>
      </c>
      <c r="BS3" s="299" t="s">
        <v>5</v>
      </c>
      <c r="BT3" s="299" t="s">
        <v>10</v>
      </c>
      <c r="BU3" s="301" t="s">
        <v>75</v>
      </c>
      <c r="BV3" s="300" t="s">
        <v>5</v>
      </c>
      <c r="BW3" s="300" t="s">
        <v>10</v>
      </c>
      <c r="BX3" s="298" t="s">
        <v>113</v>
      </c>
      <c r="BY3" s="299" t="s">
        <v>5</v>
      </c>
      <c r="BZ3" s="299" t="s">
        <v>10</v>
      </c>
      <c r="CA3" s="301" t="s">
        <v>76</v>
      </c>
      <c r="CB3" s="300" t="s">
        <v>5</v>
      </c>
      <c r="CC3" s="300" t="s">
        <v>10</v>
      </c>
      <c r="CD3" s="301" t="s">
        <v>116</v>
      </c>
      <c r="CE3" s="299" t="s">
        <v>5</v>
      </c>
      <c r="CF3" s="299" t="s">
        <v>10</v>
      </c>
      <c r="CG3" s="301">
        <v>2010</v>
      </c>
      <c r="CH3" s="299" t="s">
        <v>5</v>
      </c>
      <c r="CI3" s="299" t="s">
        <v>10</v>
      </c>
      <c r="CJ3" s="301" t="s">
        <v>234</v>
      </c>
      <c r="CK3" s="299" t="s">
        <v>5</v>
      </c>
      <c r="CL3" s="299" t="s">
        <v>10</v>
      </c>
      <c r="CM3" s="301" t="s">
        <v>272</v>
      </c>
      <c r="CN3" s="299" t="s">
        <v>5</v>
      </c>
      <c r="CO3" s="299" t="s">
        <v>10</v>
      </c>
      <c r="CP3" s="301" t="s">
        <v>273</v>
      </c>
      <c r="CQ3" s="299" t="s">
        <v>5</v>
      </c>
      <c r="CR3" s="299" t="s">
        <v>10</v>
      </c>
      <c r="CS3" s="301" t="s">
        <v>303</v>
      </c>
      <c r="CT3" s="299" t="s">
        <v>5</v>
      </c>
      <c r="CU3" s="299" t="s">
        <v>10</v>
      </c>
      <c r="CV3" s="301" t="s">
        <v>304</v>
      </c>
      <c r="CW3" s="299" t="s">
        <v>5</v>
      </c>
      <c r="CX3" s="299" t="s">
        <v>10</v>
      </c>
      <c r="CY3" s="301" t="s">
        <v>306</v>
      </c>
      <c r="CZ3" s="299" t="s">
        <v>5</v>
      </c>
      <c r="DA3" s="299" t="s">
        <v>10</v>
      </c>
      <c r="DB3" s="301">
        <v>2011</v>
      </c>
      <c r="DC3" s="299" t="s">
        <v>5</v>
      </c>
      <c r="DD3" s="299" t="s">
        <v>10</v>
      </c>
      <c r="DE3" s="301" t="s">
        <v>312</v>
      </c>
      <c r="DF3" s="299" t="s">
        <v>5</v>
      </c>
      <c r="DG3" s="299" t="s">
        <v>10</v>
      </c>
      <c r="DH3" s="301" t="s">
        <v>319</v>
      </c>
      <c r="DI3" s="299" t="s">
        <v>5</v>
      </c>
      <c r="DJ3" s="299" t="s">
        <v>10</v>
      </c>
      <c r="DK3" s="301" t="s">
        <v>320</v>
      </c>
      <c r="DL3" s="299" t="s">
        <v>5</v>
      </c>
      <c r="DM3" s="299" t="s">
        <v>10</v>
      </c>
      <c r="DN3" s="301" t="s">
        <v>325</v>
      </c>
      <c r="DO3" s="299" t="s">
        <v>5</v>
      </c>
      <c r="DP3" s="299" t="s">
        <v>10</v>
      </c>
      <c r="DQ3" s="301" t="s">
        <v>326</v>
      </c>
      <c r="DR3" s="299" t="s">
        <v>5</v>
      </c>
      <c r="DS3" s="299" t="s">
        <v>10</v>
      </c>
      <c r="DT3" s="301" t="s">
        <v>328</v>
      </c>
      <c r="DU3" s="299" t="s">
        <v>5</v>
      </c>
      <c r="DV3" s="299" t="s">
        <v>10</v>
      </c>
      <c r="DW3" s="301">
        <v>2012</v>
      </c>
      <c r="DX3" s="299" t="s">
        <v>5</v>
      </c>
      <c r="DY3" s="299" t="s">
        <v>10</v>
      </c>
      <c r="DZ3" s="301" t="s">
        <v>336</v>
      </c>
      <c r="EA3" s="299" t="s">
        <v>5</v>
      </c>
      <c r="EB3" s="299" t="s">
        <v>10</v>
      </c>
      <c r="EC3" s="301" t="s">
        <v>344</v>
      </c>
      <c r="ED3" s="299" t="s">
        <v>5</v>
      </c>
      <c r="EE3" s="299" t="s">
        <v>10</v>
      </c>
      <c r="EF3" s="301" t="s">
        <v>345</v>
      </c>
      <c r="EG3" s="299" t="s">
        <v>5</v>
      </c>
      <c r="EH3" s="299" t="s">
        <v>10</v>
      </c>
      <c r="EI3" s="301" t="s">
        <v>348</v>
      </c>
      <c r="EJ3" s="299" t="s">
        <v>5</v>
      </c>
      <c r="EK3" s="299" t="s">
        <v>10</v>
      </c>
      <c r="EL3" s="301" t="s">
        <v>349</v>
      </c>
      <c r="EM3" s="299" t="s">
        <v>5</v>
      </c>
      <c r="EN3" s="299" t="s">
        <v>10</v>
      </c>
      <c r="EO3" s="301" t="s">
        <v>353</v>
      </c>
      <c r="EP3" s="299" t="s">
        <v>5</v>
      </c>
      <c r="EQ3" s="299" t="s">
        <v>10</v>
      </c>
      <c r="ER3" s="301">
        <v>2013</v>
      </c>
      <c r="ES3" s="299" t="s">
        <v>5</v>
      </c>
      <c r="ET3" s="299" t="s">
        <v>10</v>
      </c>
      <c r="EU3" s="301" t="s">
        <v>356</v>
      </c>
      <c r="EV3" s="299" t="s">
        <v>5</v>
      </c>
      <c r="EW3" s="299" t="s">
        <v>10</v>
      </c>
      <c r="EX3" s="301" t="s">
        <v>365</v>
      </c>
      <c r="EY3" s="299" t="s">
        <v>5</v>
      </c>
      <c r="EZ3" s="299" t="s">
        <v>10</v>
      </c>
      <c r="FA3" s="301" t="s">
        <v>366</v>
      </c>
      <c r="FB3" s="299" t="s">
        <v>5</v>
      </c>
      <c r="FC3" s="299" t="s">
        <v>10</v>
      </c>
      <c r="FD3" s="301" t="s">
        <v>369</v>
      </c>
      <c r="FE3" s="299" t="s">
        <v>5</v>
      </c>
      <c r="FF3" s="299" t="s">
        <v>10</v>
      </c>
      <c r="FG3" s="301" t="s">
        <v>370</v>
      </c>
      <c r="FH3" s="299" t="s">
        <v>5</v>
      </c>
      <c r="FI3" s="299" t="s">
        <v>10</v>
      </c>
      <c r="FJ3" s="301" t="s">
        <v>375</v>
      </c>
      <c r="FK3" s="299" t="s">
        <v>5</v>
      </c>
      <c r="FL3" s="299" t="s">
        <v>10</v>
      </c>
      <c r="FM3" s="301">
        <v>2014</v>
      </c>
      <c r="FN3" s="299" t="s">
        <v>5</v>
      </c>
      <c r="FO3" s="299" t="s">
        <v>10</v>
      </c>
      <c r="FP3" s="301" t="s">
        <v>380</v>
      </c>
      <c r="FQ3" s="299" t="s">
        <v>5</v>
      </c>
      <c r="FR3" s="299" t="s">
        <v>10</v>
      </c>
      <c r="FS3" s="301" t="s">
        <v>390</v>
      </c>
      <c r="FT3" s="299" t="s">
        <v>5</v>
      </c>
      <c r="FU3" s="299" t="s">
        <v>10</v>
      </c>
      <c r="FV3" s="301" t="s">
        <v>391</v>
      </c>
      <c r="FW3" s="299" t="s">
        <v>5</v>
      </c>
      <c r="FX3" s="299" t="s">
        <v>10</v>
      </c>
      <c r="FY3" s="301" t="s">
        <v>420</v>
      </c>
      <c r="FZ3" s="299" t="s">
        <v>5</v>
      </c>
      <c r="GA3" s="299" t="s">
        <v>10</v>
      </c>
      <c r="GB3" s="301" t="s">
        <v>421</v>
      </c>
      <c r="GC3" s="299" t="s">
        <v>5</v>
      </c>
      <c r="GD3" s="299" t="s">
        <v>10</v>
      </c>
      <c r="GE3" s="301" t="s">
        <v>423</v>
      </c>
      <c r="GF3" s="299" t="s">
        <v>5</v>
      </c>
      <c r="GG3" s="299" t="s">
        <v>10</v>
      </c>
      <c r="GH3" s="301">
        <v>2015</v>
      </c>
      <c r="GI3" s="299" t="s">
        <v>5</v>
      </c>
      <c r="GJ3" s="299" t="s">
        <v>10</v>
      </c>
      <c r="GK3" s="301" t="s">
        <v>483</v>
      </c>
      <c r="GL3" s="299" t="s">
        <v>5</v>
      </c>
      <c r="GM3" s="299" t="s">
        <v>10</v>
      </c>
      <c r="GN3" s="301" t="s">
        <v>847</v>
      </c>
      <c r="GO3" s="299" t="s">
        <v>5</v>
      </c>
      <c r="GP3" s="299" t="s">
        <v>10</v>
      </c>
      <c r="GQ3" s="301" t="s">
        <v>874</v>
      </c>
      <c r="GR3" s="299" t="s">
        <v>5</v>
      </c>
      <c r="GS3" s="299" t="s">
        <v>10</v>
      </c>
      <c r="GT3" s="301" t="s">
        <v>1114</v>
      </c>
      <c r="GU3" s="299" t="s">
        <v>5</v>
      </c>
      <c r="GV3" s="299" t="s">
        <v>10</v>
      </c>
      <c r="GW3" s="301" t="s">
        <v>1118</v>
      </c>
      <c r="GX3" s="299" t="s">
        <v>5</v>
      </c>
      <c r="GY3" s="299" t="s">
        <v>10</v>
      </c>
      <c r="GZ3" s="301" t="s">
        <v>1166</v>
      </c>
      <c r="HA3" s="299" t="s">
        <v>5</v>
      </c>
      <c r="HB3" s="299" t="s">
        <v>10</v>
      </c>
      <c r="HC3" s="301">
        <v>2016</v>
      </c>
      <c r="HD3" s="299" t="s">
        <v>5</v>
      </c>
      <c r="HE3" s="299" t="s">
        <v>10</v>
      </c>
      <c r="HF3" s="301" t="s">
        <v>1206</v>
      </c>
      <c r="HG3" s="299" t="s">
        <v>5</v>
      </c>
      <c r="HH3" s="299" t="s">
        <v>10</v>
      </c>
    </row>
    <row r="4" spans="2:216" ht="16.5" customHeight="1">
      <c r="B4" s="64" t="s">
        <v>299</v>
      </c>
      <c r="C4" s="64" t="s">
        <v>228</v>
      </c>
      <c r="D4" s="67" t="s">
        <v>80</v>
      </c>
      <c r="E4" s="68" t="s">
        <v>80</v>
      </c>
      <c r="F4" s="67" t="s">
        <v>80</v>
      </c>
      <c r="G4" s="68" t="s">
        <v>80</v>
      </c>
      <c r="H4" s="67" t="s">
        <v>80</v>
      </c>
      <c r="I4" s="68" t="s">
        <v>80</v>
      </c>
      <c r="J4" s="67" t="s">
        <v>80</v>
      </c>
      <c r="K4" s="68" t="s">
        <v>80</v>
      </c>
      <c r="L4" s="67" t="s">
        <v>80</v>
      </c>
      <c r="M4" s="68" t="s">
        <v>80</v>
      </c>
      <c r="N4" s="67" t="s">
        <v>80</v>
      </c>
      <c r="O4" s="68" t="s">
        <v>80</v>
      </c>
      <c r="P4" s="67" t="s">
        <v>80</v>
      </c>
      <c r="Q4" s="68" t="s">
        <v>80</v>
      </c>
      <c r="R4" s="67" t="s">
        <v>80</v>
      </c>
      <c r="S4" s="68" t="s">
        <v>80</v>
      </c>
      <c r="T4" s="67" t="s">
        <v>80</v>
      </c>
      <c r="U4" s="68" t="s">
        <v>80</v>
      </c>
      <c r="V4" s="67" t="s">
        <v>80</v>
      </c>
      <c r="W4" s="68" t="s">
        <v>80</v>
      </c>
      <c r="X4" s="67" t="s">
        <v>80</v>
      </c>
      <c r="Y4" s="68" t="s">
        <v>80</v>
      </c>
      <c r="Z4" s="67" t="s">
        <v>80</v>
      </c>
      <c r="AA4" s="68" t="s">
        <v>80</v>
      </c>
      <c r="AB4" s="67" t="s">
        <v>80</v>
      </c>
      <c r="AC4" s="68" t="s">
        <v>80</v>
      </c>
      <c r="AD4" s="67" t="s">
        <v>80</v>
      </c>
      <c r="AE4" s="68" t="s">
        <v>80</v>
      </c>
      <c r="AF4" s="67">
        <f>SUM(AF5:AF7)</f>
        <v>14187.485000000001</v>
      </c>
      <c r="AG4" s="68">
        <f>AF4/$AF$16</f>
        <v>3.7006035739717204E-2</v>
      </c>
      <c r="AH4" s="67">
        <f>SUM(AH5:AH7)</f>
        <v>52110</v>
      </c>
      <c r="AI4" s="68">
        <f>AH4/$AH$16</f>
        <v>0.10212720922848979</v>
      </c>
      <c r="AJ4" s="67">
        <f>SUM(AJ5:AJ7)</f>
        <v>96752</v>
      </c>
      <c r="AK4" s="68">
        <f>AJ4/$AJ$16</f>
        <v>0.1082686439227017</v>
      </c>
      <c r="AL4" s="67">
        <f>SUM(AL5:AL7)</f>
        <v>55181</v>
      </c>
      <c r="AM4" s="68">
        <f>AL4/$AL$16</f>
        <v>0.12288824454272951</v>
      </c>
      <c r="AN4" s="67">
        <f>SUM(AN5:AN7)</f>
        <v>151933</v>
      </c>
      <c r="AO4" s="68">
        <f>AN4/$AN$16</f>
        <v>0.11315795549590627</v>
      </c>
      <c r="AP4" s="67">
        <f>SUM(AP5:AP7)</f>
        <v>48950</v>
      </c>
      <c r="AQ4" s="68">
        <f>AP4/$AP$16</f>
        <v>7.9754561244008218E-2</v>
      </c>
      <c r="AR4" s="67">
        <f>SUM(AR5:AR7)</f>
        <v>200883</v>
      </c>
      <c r="AS4" s="68">
        <f>AR4/$AR$16</f>
        <v>0.10267876766873404</v>
      </c>
      <c r="AT4" s="67">
        <f>SUM(AT5:AT7)</f>
        <v>50117</v>
      </c>
      <c r="AU4" s="68">
        <f>AT4/$AT$16</f>
        <v>0.13819698937540156</v>
      </c>
      <c r="AV4" s="68">
        <f>(AT4/AF4)-1</f>
        <v>2.5324795057052043</v>
      </c>
      <c r="AW4" s="67">
        <f>SUM(AW5:AW7)</f>
        <v>50744</v>
      </c>
      <c r="AX4" s="68">
        <f>AW4/$AW$16</f>
        <v>9.1474802246850728E-2</v>
      </c>
      <c r="AY4" s="68">
        <f t="shared" ref="AY4:AY13" si="0">(AW4/AH4)-1</f>
        <v>-2.6213778545384758E-2</v>
      </c>
      <c r="AZ4" s="67">
        <f>SUM(AZ5:AZ7)</f>
        <v>100861</v>
      </c>
      <c r="BA4" s="68">
        <f>AZ4/$AZ$16</f>
        <v>0.10994450506387204</v>
      </c>
      <c r="BB4" s="66">
        <f>AZ4/AJ4-1</f>
        <v>4.246940631718199E-2</v>
      </c>
      <c r="BC4" s="67">
        <f>SUM(BC5:BC7)</f>
        <v>57306</v>
      </c>
      <c r="BD4" s="68">
        <f>BC4/$BC$16</f>
        <v>0.11773673289092515</v>
      </c>
      <c r="BE4" s="68">
        <f t="shared" ref="BE4:BE13" si="1">(BC4/AL4)-1</f>
        <v>3.8509631938529632E-2</v>
      </c>
      <c r="BF4" s="67">
        <f>SUM(BF5:BF7)</f>
        <v>158167</v>
      </c>
      <c r="BG4" s="68">
        <f>BF4/$BF$16</f>
        <v>0.11264565265851489</v>
      </c>
      <c r="BH4" s="66">
        <f>BF4/AN4-1</f>
        <v>4.1031244035199643E-2</v>
      </c>
      <c r="BI4" s="67">
        <f>SUM(BI5:BI7)</f>
        <v>60328.771999999997</v>
      </c>
      <c r="BJ4" s="68">
        <f>BI4/$BI$16</f>
        <v>8.4748323401577272E-2</v>
      </c>
      <c r="BK4" s="69">
        <f t="shared" ref="BK4:BK13" si="2">(BI4/AP4)-1</f>
        <v>0.232457037793667</v>
      </c>
      <c r="BL4" s="67">
        <f>SUM(BL5:BL7)</f>
        <v>218495.772</v>
      </c>
      <c r="BM4" s="68">
        <f>BL4/$BL$16</f>
        <v>0.10326043305002722</v>
      </c>
      <c r="BN4" s="69">
        <f t="shared" ref="BN4:BN13" si="3">(BL4/AR4)-1</f>
        <v>8.7676767073371131E-2</v>
      </c>
      <c r="BO4" s="67">
        <f>SUM(BO5:BO7)</f>
        <v>59476</v>
      </c>
      <c r="BP4" s="68">
        <f>BO4/$BO$16</f>
        <v>0.13509719565879078</v>
      </c>
      <c r="BQ4" s="68">
        <f t="shared" ref="BQ4:BQ13" si="4">(BO4/AT4)-1</f>
        <v>0.18674302133008758</v>
      </c>
      <c r="BR4" s="67">
        <f>SUM(BR5:BR7)</f>
        <v>65178</v>
      </c>
      <c r="BS4" s="68">
        <f>BR4/$BR$16</f>
        <v>0.10345894928324145</v>
      </c>
      <c r="BT4" s="68">
        <f t="shared" ref="BT4:BT13" si="5">(BR4/AW4)-1</f>
        <v>0.28444742235535236</v>
      </c>
      <c r="BU4" s="67">
        <f>SUM(BU5:BU7)</f>
        <v>124655</v>
      </c>
      <c r="BV4" s="68">
        <f>BU4/$BU$16</f>
        <v>0.11647441916962163</v>
      </c>
      <c r="BW4" s="66">
        <f t="shared" ref="BW4:BW11" si="6">BU4/AZ4-1</f>
        <v>0.23590882501660704</v>
      </c>
      <c r="BX4" s="67">
        <f>SUM(BX5:BX7)</f>
        <v>67612</v>
      </c>
      <c r="BY4" s="68">
        <f>BX4/$BX$16</f>
        <v>0.11888033196188065</v>
      </c>
      <c r="BZ4" s="68">
        <f t="shared" ref="BZ4:BZ13" si="7">(BX4/BC4)-1</f>
        <v>0.17984155236798949</v>
      </c>
      <c r="CA4" s="67">
        <f>SUM(CA5:CA7)</f>
        <v>192267</v>
      </c>
      <c r="CB4" s="68">
        <f>CA4/$CA$16</f>
        <v>0.11730929391845513</v>
      </c>
      <c r="CC4" s="66">
        <f t="shared" ref="CC4:CC11" si="8">CA4/BF4-1</f>
        <v>0.21559490917827362</v>
      </c>
      <c r="CD4" s="67">
        <f>SUM(CD5:CD7)</f>
        <v>69295</v>
      </c>
      <c r="CE4" s="68">
        <f>CD4/CD$16</f>
        <v>8.4125583185323941E-2</v>
      </c>
      <c r="CF4" s="68">
        <f t="shared" ref="CF4:CF13" si="9">CD4/BI4-1</f>
        <v>0.1486227500205044</v>
      </c>
      <c r="CG4" s="67">
        <f>SUM(CG5:CG7)</f>
        <v>261561</v>
      </c>
      <c r="CH4" s="68">
        <f>CG4/$CG$16</f>
        <v>0.10620972889741437</v>
      </c>
      <c r="CI4" s="68">
        <f t="shared" ref="CI4:CI13" si="10">CG4/BL4-1</f>
        <v>0.19709867887054577</v>
      </c>
      <c r="CJ4" s="67">
        <f>CJ5+CJ6+CJ7</f>
        <v>74906</v>
      </c>
      <c r="CK4" s="68">
        <f t="shared" ref="CK4:CK9" si="11">CJ4/$CJ$16</f>
        <v>0.14468801851240179</v>
      </c>
      <c r="CL4" s="68">
        <f>(CJ4/BO4)-1</f>
        <v>0.25943237608447101</v>
      </c>
      <c r="CM4" s="67">
        <f>CM5+CM6+CM7</f>
        <v>81242</v>
      </c>
      <c r="CN4" s="68">
        <f t="shared" ref="CN4:CN9" si="12">CM4/$CM$16</f>
        <v>0.10837280715210905</v>
      </c>
      <c r="CO4" s="68">
        <f>(CM4/BR4)-1</f>
        <v>0.2464635306391727</v>
      </c>
      <c r="CP4" s="67">
        <f>CP5+CP6+CP7</f>
        <v>157802</v>
      </c>
      <c r="CQ4" s="68">
        <f t="shared" ref="CQ4:CQ9" si="13">(CP4/$CP$16)</f>
        <v>0.1245123721752304</v>
      </c>
      <c r="CR4" s="66">
        <f>(CP4/BU4)-1</f>
        <v>0.2659099113553407</v>
      </c>
      <c r="CS4" s="67">
        <f>CS5+CS6+CS7</f>
        <v>79558</v>
      </c>
      <c r="CT4" s="68">
        <f t="shared" ref="CT4:CT13" si="14">CS4/$CS$16</f>
        <v>0.12107884019504593</v>
      </c>
      <c r="CU4" s="68">
        <f t="shared" ref="CU4:CU13" si="15">(CS4/BX4)-1</f>
        <v>0.17668461219901799</v>
      </c>
      <c r="CV4" s="67">
        <f>CV5+CV6+CV7</f>
        <v>235704</v>
      </c>
      <c r="CW4" s="68">
        <f t="shared" ref="CW4:CW13" si="16">(CV4/$CV$16)</f>
        <v>0.12247952127272614</v>
      </c>
      <c r="CX4" s="66">
        <f>(CV4/CA4)-1</f>
        <v>0.22592020471531771</v>
      </c>
      <c r="CY4" s="67">
        <f>CY5+CY6+CY7</f>
        <v>85337</v>
      </c>
      <c r="CZ4" s="68">
        <f t="shared" ref="CZ4:CZ13" si="17">(CY4/$CY$16)</f>
        <v>8.7779012117097654E-2</v>
      </c>
      <c r="DA4" s="66">
        <f>(CY4/CD4)-1</f>
        <v>0.23150299444404365</v>
      </c>
      <c r="DB4" s="67">
        <f>DB5+DB6+DB7</f>
        <v>321041</v>
      </c>
      <c r="DC4" s="68">
        <f t="shared" ref="DC4:DC13" si="18">(DB4/$DB$16)</f>
        <v>0.11083308563058215</v>
      </c>
      <c r="DD4" s="66">
        <f>(DB4/CG4)-1</f>
        <v>0.22740393254346025</v>
      </c>
      <c r="DE4" s="67">
        <f>DE5+DE6+DE7</f>
        <v>85866</v>
      </c>
      <c r="DF4" s="68">
        <f t="shared" ref="DF4:DF13" si="19">(DE4/$DE$16)</f>
        <v>0.13867270457478129</v>
      </c>
      <c r="DG4" s="66">
        <f>(DE4/CJ4)-1</f>
        <v>0.14631671695191306</v>
      </c>
      <c r="DH4" s="67">
        <f>DH5+DH6+DH7</f>
        <v>94901</v>
      </c>
      <c r="DI4" s="68">
        <f t="shared" ref="DI4:DI12" si="20">DH4/$DH$16</f>
        <v>0.11097338654698662</v>
      </c>
      <c r="DJ4" s="68">
        <f t="shared" ref="DJ4:DJ9" si="21">(DH4/CM4)-1</f>
        <v>0.16812732330567925</v>
      </c>
      <c r="DK4" s="67">
        <f>DK5+DK6+DK7</f>
        <v>180767</v>
      </c>
      <c r="DL4" s="68">
        <f t="shared" ref="DL4:DL12" si="22">(DK4/$DK$16)</f>
        <v>0.12260643204410296</v>
      </c>
      <c r="DM4" s="68">
        <f>(DK4/CP4)-1</f>
        <v>0.1455304748989239</v>
      </c>
      <c r="DN4" s="67">
        <f>DN5+DN6+DN7</f>
        <v>97389</v>
      </c>
      <c r="DO4" s="68">
        <f t="shared" ref="DO4:DO13" si="23">DN4/$DN$16</f>
        <v>0.12124218808355949</v>
      </c>
      <c r="DP4" s="68">
        <f t="shared" ref="DP4:DP13" si="24">(DN4/CS4)-1</f>
        <v>0.22412579501747154</v>
      </c>
      <c r="DQ4" s="67">
        <f>DQ5+DQ6+DQ7</f>
        <v>278156</v>
      </c>
      <c r="DR4" s="68">
        <f t="shared" ref="DR4:DR13" si="25">(DQ4/$DQ$16)</f>
        <v>0.12212529877574389</v>
      </c>
      <c r="DS4" s="68">
        <f>(DQ4/CV4)-1</f>
        <v>0.18010725316498655</v>
      </c>
      <c r="DT4" s="67">
        <f>DT5+DT6+DT7</f>
        <v>104558</v>
      </c>
      <c r="DU4" s="68">
        <f t="shared" ref="DU4:DU13" si="26">DT4/$DT$16</f>
        <v>8.8284366208124077E-2</v>
      </c>
      <c r="DV4" s="68">
        <f t="shared" ref="DV4:DV13" si="27">(DT4/CY4)-1</f>
        <v>0.2252364156227662</v>
      </c>
      <c r="DW4" s="67">
        <f>DW5+DW6+DW7</f>
        <v>382714</v>
      </c>
      <c r="DX4" s="68">
        <f t="shared" ref="DX4:DX13" si="28">(DW4/$DW$16)</f>
        <v>0.11054835988861801</v>
      </c>
      <c r="DY4" s="68">
        <f>(DW4/DB4)-1</f>
        <v>0.19210318931226844</v>
      </c>
      <c r="DZ4" s="67">
        <f>DZ5+DZ6+DZ7</f>
        <v>103936</v>
      </c>
      <c r="EA4" s="68">
        <f t="shared" ref="EA4:EA13" si="29">(DZ4/$DZ$16)</f>
        <v>0.14301853092822517</v>
      </c>
      <c r="EB4" s="68">
        <f t="shared" ref="EB4:EB13" si="30">(DZ4/DE4)-1</f>
        <v>0.21044418046723967</v>
      </c>
      <c r="EC4" s="67">
        <f>EC5+EC6+EC7</f>
        <v>108956</v>
      </c>
      <c r="ED4" s="68">
        <f t="shared" ref="ED4:ED13" si="31">EC4/$EC$16</f>
        <v>0.11502919648691991</v>
      </c>
      <c r="EE4" s="68">
        <f t="shared" ref="EE4:EE13" si="32">(EC4/DH4)-1</f>
        <v>0.14810170598834582</v>
      </c>
      <c r="EF4" s="67">
        <f>EF5+EF6+EF7</f>
        <v>212892</v>
      </c>
      <c r="EG4" s="68">
        <f t="shared" ref="EG4:EG13" si="33">(EF4/$EF$16)</f>
        <v>0.12718064153066966</v>
      </c>
      <c r="EH4" s="68">
        <f>(EF4/DK4)-1</f>
        <v>0.17771495903566459</v>
      </c>
      <c r="EI4" s="67">
        <f>EI5+EI6+EI7</f>
        <v>109455.3</v>
      </c>
      <c r="EJ4" s="68">
        <f t="shared" ref="EJ4:EJ13" si="34">EI4/$EI$16</f>
        <v>0.1206893015686093</v>
      </c>
      <c r="EK4" s="68">
        <f t="shared" ref="EK4:EK13" si="35">(EI4/DN4)-1</f>
        <v>0.12389797615747167</v>
      </c>
      <c r="EL4" s="67">
        <f>EL5+EL6+EL7</f>
        <v>322347.3</v>
      </c>
      <c r="EM4" s="68">
        <f t="shared" ref="EM4:EM12" si="36">(EL4/$EL$16)</f>
        <v>0.12489956804962082</v>
      </c>
      <c r="EN4" s="68">
        <f>(EL4/DQ4)-1</f>
        <v>0.15887235939544708</v>
      </c>
      <c r="EO4" s="67">
        <f>EO5+EO6+EO7</f>
        <v>117392.99999999999</v>
      </c>
      <c r="EP4" s="68">
        <f t="shared" ref="EP4:EP13" si="37">EO4/$EO$16</f>
        <v>8.8069805859767092E-2</v>
      </c>
      <c r="EQ4" s="68">
        <f t="shared" ref="EQ4:EQ13" si="38">(EO4/DT4)-1</f>
        <v>0.12275483463723469</v>
      </c>
      <c r="ER4" s="67">
        <f>ER5+ER6+ER7</f>
        <v>439740.9</v>
      </c>
      <c r="ES4" s="68">
        <f t="shared" ref="ES4:ES13" si="39">(ER4/$ER$16)</f>
        <v>0.11235624937241445</v>
      </c>
      <c r="ET4" s="68">
        <f t="shared" ref="ET4:ET13" si="40">(ER4/DW4)-1</f>
        <v>0.14900656887388508</v>
      </c>
      <c r="EU4" s="67">
        <f>EU5+EU6+EU7</f>
        <v>120065.5</v>
      </c>
      <c r="EV4" s="68">
        <f t="shared" ref="EV4:EV13" si="41">(EU4/$EU$16)</f>
        <v>0.14740717186648267</v>
      </c>
      <c r="EW4" s="66">
        <f t="shared" ref="EW4:EW13" si="42">(EU4/DZ4)-1</f>
        <v>0.15518684575123154</v>
      </c>
      <c r="EX4" s="67">
        <f>EX5+EX6+EX7</f>
        <v>140463</v>
      </c>
      <c r="EY4" s="68">
        <f t="shared" ref="EY4:EY13" si="43">EX4/$EX$16</f>
        <v>0.12640681498706802</v>
      </c>
      <c r="EZ4" s="68">
        <f t="shared" ref="EZ4:EZ13" si="44">(EX4/EC4)-1</f>
        <v>0.28917177576269326</v>
      </c>
      <c r="FA4" s="67">
        <f>FA5+FA6+FA7</f>
        <v>260528.50000000003</v>
      </c>
      <c r="FB4" s="68">
        <f t="shared" ref="FB4:FB13" si="45">(FA4/$FA$16)</f>
        <v>0.13528930048802679</v>
      </c>
      <c r="FC4" s="68">
        <f>(FA4/EF4)-1</f>
        <v>0.22375899517126063</v>
      </c>
      <c r="FD4" s="67">
        <f>FD5+FD6+FD7</f>
        <v>150970</v>
      </c>
      <c r="FE4" s="68">
        <f t="shared" ref="FE4:FE13" si="46">FD4/$FD$16</f>
        <v>0.14418040074835903</v>
      </c>
      <c r="FF4" s="68">
        <f t="shared" ref="FF4:FF13" si="47">(FD4/EI4)-1</f>
        <v>0.37928451157687193</v>
      </c>
      <c r="FG4" s="67">
        <f>FG5+FG6+FG7</f>
        <v>411498.5</v>
      </c>
      <c r="FH4" s="68">
        <f t="shared" ref="FH4:FH13" si="48">(FG4/$FG$16)</f>
        <v>0.13842095260200382</v>
      </c>
      <c r="FI4" s="68">
        <f t="shared" ref="FI4:FI13" si="49">(FG4/EL4)-1</f>
        <v>0.27656878155951681</v>
      </c>
      <c r="FJ4" s="67">
        <f>FJ5+FJ6+FJ7</f>
        <v>139936.37</v>
      </c>
      <c r="FK4" s="68">
        <f t="shared" ref="FK4:FK13" si="50">FJ4/$FJ$16</f>
        <v>8.3803918656467483E-2</v>
      </c>
      <c r="FL4" s="68">
        <f>(FJ4/EO4)-1</f>
        <v>0.19203334099988933</v>
      </c>
      <c r="FM4" s="67">
        <f>FM5+FM6+FM7</f>
        <v>551434.87</v>
      </c>
      <c r="FN4" s="68">
        <f t="shared" ref="FN4:FN13" si="51">(FM4/$FM$16)</f>
        <v>0.11877685880276016</v>
      </c>
      <c r="FO4" s="68">
        <f>(FM4/ER4)-1</f>
        <v>0.25399950288908757</v>
      </c>
      <c r="FP4" s="67">
        <f>FP5+FP6+FP7</f>
        <v>151460.1</v>
      </c>
      <c r="FQ4" s="68">
        <f t="shared" ref="FQ4:FQ13" si="52">(FP4/$FP$16)</f>
        <v>0.14982772691525828</v>
      </c>
      <c r="FR4" s="68">
        <f t="shared" ref="FR4:FR13" si="53">(FP4/EU4)-1</f>
        <v>0.2614789427437525</v>
      </c>
      <c r="FS4" s="67">
        <f>FS5+FS6+FS7</f>
        <v>168541</v>
      </c>
      <c r="FT4" s="68">
        <f t="shared" ref="FT4:FT12" si="54">FS4/$FS$16</f>
        <v>0.12445556542453751</v>
      </c>
      <c r="FU4" s="68">
        <f>(FS4/EX4)-1</f>
        <v>0.19989605803663602</v>
      </c>
      <c r="FV4" s="67">
        <f>FV5+FV6+FV7</f>
        <v>320001.09999999998</v>
      </c>
      <c r="FW4" s="68">
        <f t="shared" ref="FW4:FW13" si="55">(FV4/FV$16)</f>
        <v>0.13530007947954309</v>
      </c>
      <c r="FX4" s="68">
        <f>(FV4/FA4)-1</f>
        <v>0.22827675283126392</v>
      </c>
      <c r="FY4" s="67">
        <f>FY5+FY6+FY7</f>
        <v>161547.37578</v>
      </c>
      <c r="FZ4" s="68">
        <f t="shared" ref="FZ4:FZ13" si="56">(FY4/FY$16)</f>
        <v>0.12940716519607648</v>
      </c>
      <c r="GA4" s="68">
        <f t="shared" ref="GA4:GA12" si="57">(FY4/FD4)-1</f>
        <v>7.0062765979995945E-2</v>
      </c>
      <c r="GB4" s="67">
        <f>GB5+GB6+GB7</f>
        <v>481548.47577999998</v>
      </c>
      <c r="GC4" s="68">
        <f t="shared" ref="GC4:GC13" si="58">(GB4/GB$16)</f>
        <v>0.13326424283365149</v>
      </c>
      <c r="GD4" s="68">
        <f t="shared" ref="GD4:GD13" si="59">(GB4/FG4)-1</f>
        <v>0.170231424367282</v>
      </c>
      <c r="GE4" s="67">
        <f>GE5+GE6+GE7</f>
        <v>167626</v>
      </c>
      <c r="GF4" s="68">
        <f t="shared" ref="GF4:GF13" si="60">(GE4/GE$16)</f>
        <v>9.12316870999028E-2</v>
      </c>
      <c r="GG4" s="68">
        <f t="shared" ref="GG4:GG13" si="61">(GE4/FJ4)-1</f>
        <v>0.19787300470921187</v>
      </c>
      <c r="GH4" s="67">
        <f>GH5+GH6+GH7</f>
        <v>649173.38789999997</v>
      </c>
      <c r="GI4" s="68">
        <f t="shared" ref="GI4:GI13" si="62">(GH4/GH$16)</f>
        <v>0.11909576482722334</v>
      </c>
      <c r="GJ4" s="68">
        <f t="shared" ref="GJ4:GJ13" si="63">(GH4/FM4)-1</f>
        <v>0.1772439923866258</v>
      </c>
      <c r="GK4" s="67">
        <f>GK5+GK6+GK7</f>
        <v>160379</v>
      </c>
      <c r="GL4" s="68">
        <f t="shared" ref="GL4:GL13" si="64">(GK4/GK$16)</f>
        <v>0.14903061660663774</v>
      </c>
      <c r="GM4" s="68">
        <f t="shared" ref="GM4:GM13" si="65">(GK4/FP4)-1</f>
        <v>5.8886135688541064E-2</v>
      </c>
      <c r="GN4" s="67">
        <f>GN5+GN6+GN7</f>
        <v>172594</v>
      </c>
      <c r="GO4" s="68">
        <f t="shared" ref="GO4:GO13" si="66">GN4/GN$16</f>
        <v>0.11783669969304043</v>
      </c>
      <c r="GP4" s="68">
        <f t="shared" ref="GP4:GP13" si="67">(GN4/FS4)-1</f>
        <v>2.4047561127559458E-2</v>
      </c>
      <c r="GQ4" s="67">
        <f>GQ5+GQ6+GQ7</f>
        <v>332973</v>
      </c>
      <c r="GR4" s="68">
        <f t="shared" ref="GR4:GR13" si="68">(GQ4/GQ$16)</f>
        <v>0.13104859975220753</v>
      </c>
      <c r="GS4" s="68">
        <f t="shared" ref="GS4:GS13" si="69">(GQ4/FV4)-1</f>
        <v>4.0537048153897137E-2</v>
      </c>
      <c r="GT4" s="67">
        <f>GT5+GT6+GT7</f>
        <v>175006</v>
      </c>
      <c r="GU4" s="68">
        <f t="shared" ref="GU4:GU13" si="70">GT4/GT$16</f>
        <v>0.13884758865709629</v>
      </c>
      <c r="GV4" s="68">
        <f t="shared" ref="GV4:GV13" si="71">(GT4/FY4)-1</f>
        <v>8.3310695423046477E-2</v>
      </c>
      <c r="GW4" s="67">
        <f>GW5+GW6+GW7</f>
        <v>507979</v>
      </c>
      <c r="GX4" s="68">
        <f t="shared" ref="GX4:GX13" si="72">(GW4/GW$16)</f>
        <v>0.13363458479754312</v>
      </c>
      <c r="GY4" s="68">
        <f t="shared" ref="GY4:GY13" si="73">(GW4/GB4)-1</f>
        <v>5.4886528666067358E-2</v>
      </c>
      <c r="GZ4" s="67">
        <f>GZ5+GZ6+GZ7</f>
        <v>183392</v>
      </c>
      <c r="HA4" s="68">
        <f t="shared" ref="HA4:HA13" si="74">GZ4/GZ$16</f>
        <v>9.549160012163474E-2</v>
      </c>
      <c r="HB4" s="68">
        <f t="shared" ref="HB4:HB13" si="75">(GZ4/GE4)-1</f>
        <v>9.4054621598081534E-2</v>
      </c>
      <c r="HC4" s="67">
        <f>HC5+HC6+HC7</f>
        <v>691366</v>
      </c>
      <c r="HD4" s="68">
        <f t="shared" ref="HD4:HD13" si="76">(HC4/HC$16)</f>
        <v>0.12083104528363485</v>
      </c>
      <c r="HE4" s="68">
        <f t="shared" ref="HE4:HE13" si="77">(HC4/GH4)-1</f>
        <v>6.4994364966943774E-2</v>
      </c>
      <c r="HF4" s="67">
        <f>HF5+HF6+HF7</f>
        <v>174210</v>
      </c>
      <c r="HG4" s="68">
        <f t="shared" ref="HG4:HG13" si="78">(HF4/HF$16)</f>
        <v>0.14109683125398886</v>
      </c>
      <c r="HH4" s="68">
        <f t="shared" ref="HH4:HH13" si="79">(HF4/GK4)-1</f>
        <v>8.6239470254833916E-2</v>
      </c>
    </row>
    <row r="5" spans="2:216" ht="16.5" customHeight="1">
      <c r="B5" s="218" t="s">
        <v>383</v>
      </c>
      <c r="C5" s="218" t="s">
        <v>395</v>
      </c>
      <c r="D5" s="26" t="s">
        <v>80</v>
      </c>
      <c r="E5" s="185" t="s">
        <v>80</v>
      </c>
      <c r="F5" s="210" t="s">
        <v>80</v>
      </c>
      <c r="G5" s="185" t="s">
        <v>80</v>
      </c>
      <c r="H5" s="210" t="s">
        <v>80</v>
      </c>
      <c r="I5" s="185" t="s">
        <v>80</v>
      </c>
      <c r="J5" s="210" t="s">
        <v>80</v>
      </c>
      <c r="K5" s="185" t="s">
        <v>80</v>
      </c>
      <c r="L5" s="210" t="s">
        <v>80</v>
      </c>
      <c r="M5" s="185" t="s">
        <v>80</v>
      </c>
      <c r="N5" s="210" t="s">
        <v>80</v>
      </c>
      <c r="O5" s="185" t="s">
        <v>80</v>
      </c>
      <c r="P5" s="210" t="s">
        <v>80</v>
      </c>
      <c r="Q5" s="185" t="s">
        <v>80</v>
      </c>
      <c r="R5" s="26" t="s">
        <v>80</v>
      </c>
      <c r="S5" s="185" t="s">
        <v>80</v>
      </c>
      <c r="T5" s="210" t="s">
        <v>80</v>
      </c>
      <c r="U5" s="185" t="s">
        <v>80</v>
      </c>
      <c r="V5" s="210" t="s">
        <v>80</v>
      </c>
      <c r="W5" s="185" t="s">
        <v>80</v>
      </c>
      <c r="X5" s="210" t="s">
        <v>80</v>
      </c>
      <c r="Y5" s="185" t="s">
        <v>80</v>
      </c>
      <c r="Z5" s="210" t="s">
        <v>80</v>
      </c>
      <c r="AA5" s="185" t="s">
        <v>80</v>
      </c>
      <c r="AB5" s="210" t="s">
        <v>80</v>
      </c>
      <c r="AC5" s="185" t="s">
        <v>80</v>
      </c>
      <c r="AD5" s="210" t="s">
        <v>80</v>
      </c>
      <c r="AE5" s="185" t="s">
        <v>80</v>
      </c>
      <c r="AF5" s="229">
        <v>30.484999999999999</v>
      </c>
      <c r="AG5" s="185">
        <f>AF5/$AF$16</f>
        <v>7.9515784476619989E-5</v>
      </c>
      <c r="AH5" s="210">
        <v>36268</v>
      </c>
      <c r="AI5" s="185">
        <f>AH5/$AH$16</f>
        <v>7.1079440113200304E-2</v>
      </c>
      <c r="AJ5" s="211">
        <v>66753</v>
      </c>
      <c r="AK5" s="185">
        <f>AJ5/$AJ$16</f>
        <v>7.4698784394866324E-2</v>
      </c>
      <c r="AL5" s="210">
        <v>39500</v>
      </c>
      <c r="AM5" s="185">
        <f>AL5/$AL$16</f>
        <v>8.7966612773197575E-2</v>
      </c>
      <c r="AN5" s="211">
        <v>106253</v>
      </c>
      <c r="AO5" s="185">
        <f>AN5/$AN$16</f>
        <v>7.913601551543463E-2</v>
      </c>
      <c r="AP5" s="210">
        <v>33420</v>
      </c>
      <c r="AQ5" s="185">
        <f>AP5/$AP$16</f>
        <v>5.4451428739014401E-2</v>
      </c>
      <c r="AR5" s="210">
        <v>139673</v>
      </c>
      <c r="AS5" s="185">
        <f>AR5/$AR$16</f>
        <v>7.1392061630875137E-2</v>
      </c>
      <c r="AT5" s="210">
        <v>35520</v>
      </c>
      <c r="AU5" s="185">
        <f>AT5/$AT$16</f>
        <v>9.7945947734586342E-2</v>
      </c>
      <c r="AV5" s="185">
        <f>(AT5/AF5)-1</f>
        <v>1164.1631950139413</v>
      </c>
      <c r="AW5" s="210">
        <v>36139</v>
      </c>
      <c r="AX5" s="185">
        <f>AW5/$AW$16</f>
        <v>6.5146773577150763E-2</v>
      </c>
      <c r="AY5" s="185">
        <f t="shared" si="0"/>
        <v>-3.5568545274070607E-3</v>
      </c>
      <c r="AZ5" s="211">
        <v>71659</v>
      </c>
      <c r="BA5" s="185">
        <f>AZ5/$AZ$16</f>
        <v>7.8112583539445446E-2</v>
      </c>
      <c r="BB5" s="212">
        <f>AZ5/AJ5-1</f>
        <v>7.3494824202657627E-2</v>
      </c>
      <c r="BC5" s="210">
        <v>37140</v>
      </c>
      <c r="BD5" s="185">
        <f>BC5/$BC$16</f>
        <v>7.6305138372403589E-2</v>
      </c>
      <c r="BE5" s="185">
        <f t="shared" si="1"/>
        <v>-5.9746835443037938E-2</v>
      </c>
      <c r="BF5" s="211">
        <v>108799</v>
      </c>
      <c r="BG5" s="185">
        <f>BF5/$BF$16</f>
        <v>7.7486039209150842E-2</v>
      </c>
      <c r="BH5" s="212">
        <f>BF5/AN5-1</f>
        <v>2.3961676376196506E-2</v>
      </c>
      <c r="BI5" s="210">
        <v>38433.771999999997</v>
      </c>
      <c r="BJ5" s="185">
        <f>BI5/$BI$16</f>
        <v>5.3990784678966869E-2</v>
      </c>
      <c r="BK5" s="213">
        <f t="shared" si="2"/>
        <v>0.1500230999401555</v>
      </c>
      <c r="BL5" s="210">
        <v>147232.772</v>
      </c>
      <c r="BM5" s="185">
        <f>BL5/$BL$16</f>
        <v>6.95817573800738E-2</v>
      </c>
      <c r="BN5" s="213">
        <f t="shared" si="3"/>
        <v>5.4124791477236034E-2</v>
      </c>
      <c r="BO5" s="26">
        <v>39714</v>
      </c>
      <c r="BP5" s="185">
        <f>BO5/$BO$16</f>
        <v>9.0208656069561105E-2</v>
      </c>
      <c r="BQ5" s="185">
        <f t="shared" si="4"/>
        <v>0.1180743243243243</v>
      </c>
      <c r="BR5" s="210">
        <v>46602</v>
      </c>
      <c r="BS5" s="185">
        <f>BR5/$BR$16</f>
        <v>7.397272015860594E-2</v>
      </c>
      <c r="BT5" s="185">
        <f t="shared" si="5"/>
        <v>0.28952101607681446</v>
      </c>
      <c r="BU5" s="211">
        <v>86316</v>
      </c>
      <c r="BV5" s="185">
        <f>BU5/$BU$16</f>
        <v>8.0651445710521519E-2</v>
      </c>
      <c r="BW5" s="212">
        <f t="shared" si="6"/>
        <v>0.20453815989617485</v>
      </c>
      <c r="BX5" s="210">
        <v>47313</v>
      </c>
      <c r="BY5" s="185">
        <f>BX5/$BX$16</f>
        <v>8.3189154974153398E-2</v>
      </c>
      <c r="BZ5" s="185">
        <f t="shared" si="7"/>
        <v>0.27390953150242336</v>
      </c>
      <c r="CA5" s="211">
        <v>133629</v>
      </c>
      <c r="CB5" s="185">
        <f>CA5/$CA$16</f>
        <v>8.1532055095410241E-2</v>
      </c>
      <c r="CC5" s="212">
        <f t="shared" si="8"/>
        <v>0.2282190093658949</v>
      </c>
      <c r="CD5" s="210">
        <v>47389</v>
      </c>
      <c r="CE5" s="185">
        <f>CD5/CD$16</f>
        <v>5.7531239794636216E-2</v>
      </c>
      <c r="CF5" s="185">
        <f t="shared" si="9"/>
        <v>0.2330041402129357</v>
      </c>
      <c r="CG5" s="210">
        <v>181019</v>
      </c>
      <c r="CH5" s="185">
        <f>CG5/$CG$16</f>
        <v>7.350476147163014E-2</v>
      </c>
      <c r="CI5" s="185">
        <f t="shared" si="10"/>
        <v>0.2294749160872962</v>
      </c>
      <c r="CJ5" s="210">
        <v>53247</v>
      </c>
      <c r="CK5" s="185">
        <f t="shared" si="11"/>
        <v>0.10285161297799721</v>
      </c>
      <c r="CL5" s="185">
        <f>(CJ5/BO5)-1</f>
        <v>0.34076144432693756</v>
      </c>
      <c r="CM5" s="210">
        <v>59749</v>
      </c>
      <c r="CN5" s="185">
        <f t="shared" si="12"/>
        <v>7.970220888864582E-2</v>
      </c>
      <c r="CO5" s="185">
        <f>(CM5/BR5)-1</f>
        <v>0.28211235569288862</v>
      </c>
      <c r="CP5" s="210">
        <v>112994</v>
      </c>
      <c r="CQ5" s="185">
        <f t="shared" si="13"/>
        <v>8.9156987754071451E-2</v>
      </c>
      <c r="CR5" s="212">
        <f>(CP5/BU5)-1</f>
        <v>0.30907363640576491</v>
      </c>
      <c r="CS5" s="210">
        <v>56935</v>
      </c>
      <c r="CT5" s="185">
        <f t="shared" si="14"/>
        <v>8.6649032988573627E-2</v>
      </c>
      <c r="CU5" s="185">
        <f t="shared" si="15"/>
        <v>0.20336905290300766</v>
      </c>
      <c r="CV5" s="210">
        <v>169929</v>
      </c>
      <c r="CW5" s="185">
        <f t="shared" si="16"/>
        <v>8.8300676146153986E-2</v>
      </c>
      <c r="CX5" s="212">
        <f>(CV5/CA5)-1</f>
        <v>0.27164762139954646</v>
      </c>
      <c r="CY5" s="210">
        <v>60189</v>
      </c>
      <c r="CZ5" s="185">
        <f t="shared" si="17"/>
        <v>6.1911374436832686E-2</v>
      </c>
      <c r="DA5" s="212">
        <f>(CY5/CD5)-1</f>
        <v>0.27010487665914029</v>
      </c>
      <c r="DB5" s="210">
        <v>230118</v>
      </c>
      <c r="DC5" s="185">
        <f t="shared" si="18"/>
        <v>7.9443709679256874E-2</v>
      </c>
      <c r="DD5" s="212">
        <f>(DB5/CG5)-1</f>
        <v>0.2712367210071871</v>
      </c>
      <c r="DE5" s="210">
        <v>60657</v>
      </c>
      <c r="DF5" s="185">
        <f t="shared" si="19"/>
        <v>9.7960429522657502E-2</v>
      </c>
      <c r="DG5" s="212">
        <f>(DE5/CJ5)-1</f>
        <v>0.13916276973350605</v>
      </c>
      <c r="DH5" s="210">
        <v>67159</v>
      </c>
      <c r="DI5" s="185">
        <f t="shared" si="20"/>
        <v>7.8533015111632909E-2</v>
      </c>
      <c r="DJ5" s="185">
        <f t="shared" si="21"/>
        <v>0.12401881203032694</v>
      </c>
      <c r="DK5" s="210">
        <v>127816</v>
      </c>
      <c r="DL5" s="185">
        <f t="shared" si="22"/>
        <v>8.6692060598168169E-2</v>
      </c>
      <c r="DM5" s="185">
        <f>(DK5/CP5)-1</f>
        <v>0.13117510664283061</v>
      </c>
      <c r="DN5" s="210">
        <v>66500</v>
      </c>
      <c r="DO5" s="185">
        <f t="shared" si="23"/>
        <v>8.2787640365510548E-2</v>
      </c>
      <c r="DP5" s="185">
        <f t="shared" si="24"/>
        <v>0.16799859488890845</v>
      </c>
      <c r="DQ5" s="210">
        <v>194316</v>
      </c>
      <c r="DR5" s="185">
        <f t="shared" si="25"/>
        <v>8.5315073400924119E-2</v>
      </c>
      <c r="DS5" s="185">
        <f>(DQ5/CV5)-1</f>
        <v>0.14351287890824982</v>
      </c>
      <c r="DT5" s="210">
        <v>68577</v>
      </c>
      <c r="DU5" s="185">
        <f t="shared" si="26"/>
        <v>5.7903527051536223E-2</v>
      </c>
      <c r="DV5" s="185">
        <f t="shared" si="27"/>
        <v>0.13936101280964963</v>
      </c>
      <c r="DW5" s="210">
        <v>262893</v>
      </c>
      <c r="DX5" s="185">
        <f t="shared" si="28"/>
        <v>7.5937619152156577E-2</v>
      </c>
      <c r="DY5" s="185">
        <f>(DW5/DB5)-1</f>
        <v>0.14242692879305396</v>
      </c>
      <c r="DZ5" s="210">
        <v>72971</v>
      </c>
      <c r="EA5" s="185">
        <f t="shared" si="29"/>
        <v>0.10040991783754924</v>
      </c>
      <c r="EB5" s="185">
        <f t="shared" si="30"/>
        <v>0.20301036978419629</v>
      </c>
      <c r="EC5" s="210">
        <v>78070</v>
      </c>
      <c r="ED5" s="185">
        <f t="shared" si="31"/>
        <v>8.2421613951813924E-2</v>
      </c>
      <c r="EE5" s="185">
        <f t="shared" si="32"/>
        <v>0.16246519453833441</v>
      </c>
      <c r="EF5" s="210">
        <v>151041</v>
      </c>
      <c r="EG5" s="185">
        <f t="shared" si="33"/>
        <v>9.023115606708508E-2</v>
      </c>
      <c r="EH5" s="185">
        <f>(EF5/DK5)-1</f>
        <v>0.18170651561619833</v>
      </c>
      <c r="EI5" s="210">
        <v>74287.5</v>
      </c>
      <c r="EJ5" s="185">
        <f t="shared" si="34"/>
        <v>8.1912036148802866E-2</v>
      </c>
      <c r="EK5" s="185">
        <f t="shared" si="35"/>
        <v>0.11710526315789482</v>
      </c>
      <c r="EL5" s="210">
        <v>225328.5</v>
      </c>
      <c r="EM5" s="185">
        <f t="shared" si="36"/>
        <v>8.7307796030148183E-2</v>
      </c>
      <c r="EN5" s="185">
        <f>(EL5/DQ5)-1</f>
        <v>0.15959828320879388</v>
      </c>
      <c r="EO5" s="210">
        <v>75161.899999999994</v>
      </c>
      <c r="EP5" s="185">
        <f t="shared" si="37"/>
        <v>5.6387467234428189E-2</v>
      </c>
      <c r="EQ5" s="185">
        <f t="shared" si="38"/>
        <v>9.6021989879988778E-2</v>
      </c>
      <c r="ER5" s="210">
        <v>300490.7</v>
      </c>
      <c r="ES5" s="185">
        <f t="shared" si="39"/>
        <v>7.6777047628026812E-2</v>
      </c>
      <c r="ET5" s="185">
        <f t="shared" si="40"/>
        <v>0.14301521911956572</v>
      </c>
      <c r="EU5" s="210">
        <v>72087.199999999997</v>
      </c>
      <c r="EV5" s="185">
        <f t="shared" si="41"/>
        <v>8.8503111049997793E-2</v>
      </c>
      <c r="EW5" s="212">
        <f t="shared" si="42"/>
        <v>-1.2111660796754964E-2</v>
      </c>
      <c r="EX5" s="210">
        <v>86368</v>
      </c>
      <c r="EY5" s="185">
        <f t="shared" si="43"/>
        <v>7.7725121895467777E-2</v>
      </c>
      <c r="EZ5" s="185">
        <f t="shared" si="44"/>
        <v>0.10628922761624193</v>
      </c>
      <c r="FA5" s="210">
        <v>158455.20000000001</v>
      </c>
      <c r="FB5" s="185">
        <f t="shared" si="45"/>
        <v>8.2283869775054863E-2</v>
      </c>
      <c r="FC5" s="185">
        <f>(FA5/EF5)-1</f>
        <v>4.9087333902715136E-2</v>
      </c>
      <c r="FD5" s="210">
        <v>89171.799999999988</v>
      </c>
      <c r="FE5" s="185">
        <f t="shared" si="46"/>
        <v>8.5161461611263964E-2</v>
      </c>
      <c r="FF5" s="185">
        <f t="shared" si="47"/>
        <v>0.20036076055864016</v>
      </c>
      <c r="FG5" s="210">
        <v>247627</v>
      </c>
      <c r="FH5" s="185">
        <f t="shared" si="48"/>
        <v>8.3297424486301661E-2</v>
      </c>
      <c r="FI5" s="185">
        <f t="shared" si="49"/>
        <v>9.8959962898612419E-2</v>
      </c>
      <c r="FJ5" s="210">
        <v>78533.97</v>
      </c>
      <c r="FK5" s="185">
        <f t="shared" si="50"/>
        <v>4.70317647488602E-2</v>
      </c>
      <c r="FL5" s="185">
        <f>(FJ5/EO5)-1</f>
        <v>4.4864086724790253E-2</v>
      </c>
      <c r="FM5" s="210">
        <v>326160.96999999997</v>
      </c>
      <c r="FN5" s="185">
        <f t="shared" si="51"/>
        <v>7.0253764475687389E-2</v>
      </c>
      <c r="FO5" s="185">
        <f>(FM5/ER5)-1</f>
        <v>8.5427835204217484E-2</v>
      </c>
      <c r="FP5" s="210">
        <v>81456</v>
      </c>
      <c r="FQ5" s="185">
        <f t="shared" si="52"/>
        <v>8.0578101583250489E-2</v>
      </c>
      <c r="FR5" s="185">
        <f t="shared" si="53"/>
        <v>0.12996482038420143</v>
      </c>
      <c r="FS5" s="210">
        <v>91699</v>
      </c>
      <c r="FT5" s="185">
        <f t="shared" si="54"/>
        <v>6.7713202685783666E-2</v>
      </c>
      <c r="FU5" s="185">
        <f t="shared" ref="FU5:FU13" si="80">(FS5/EX5)-1</f>
        <v>6.1724249722119318E-2</v>
      </c>
      <c r="FV5" s="32">
        <f>FP5+FS5</f>
        <v>173155</v>
      </c>
      <c r="FW5" s="185">
        <f t="shared" si="55"/>
        <v>7.3211889778754771E-2</v>
      </c>
      <c r="FX5" s="185">
        <f t="shared" ref="FX5:FX13" si="81">(FV5/FA5)-1</f>
        <v>9.2769438932897019E-2</v>
      </c>
      <c r="FY5" s="210">
        <v>81566.549880000006</v>
      </c>
      <c r="FZ5" s="185">
        <f t="shared" si="56"/>
        <v>6.5338702927429076E-2</v>
      </c>
      <c r="GA5" s="185">
        <f t="shared" si="57"/>
        <v>-8.5287614694331437E-2</v>
      </c>
      <c r="GB5" s="32">
        <f>FV5+FY5</f>
        <v>254721.54988000001</v>
      </c>
      <c r="GC5" s="185">
        <f t="shared" si="58"/>
        <v>7.0491915529768204E-2</v>
      </c>
      <c r="GD5" s="185">
        <f t="shared" si="59"/>
        <v>2.8650146712595914E-2</v>
      </c>
      <c r="GE5" s="210">
        <v>82411</v>
      </c>
      <c r="GF5" s="185">
        <f t="shared" si="60"/>
        <v>4.4852794707205858E-2</v>
      </c>
      <c r="GG5" s="185">
        <f t="shared" si="61"/>
        <v>4.9367553938760578E-2</v>
      </c>
      <c r="GH5" s="32">
        <f>GB5+GE5</f>
        <v>337132.54988000001</v>
      </c>
      <c r="GI5" s="185">
        <f t="shared" si="62"/>
        <v>6.1849514512593629E-2</v>
      </c>
      <c r="GJ5" s="185">
        <f t="shared" si="63"/>
        <v>3.3638543201536475E-2</v>
      </c>
      <c r="GK5" s="210">
        <v>74809</v>
      </c>
      <c r="GL5" s="185">
        <f t="shared" si="64"/>
        <v>6.9515531320970728E-2</v>
      </c>
      <c r="GM5" s="185">
        <f t="shared" si="65"/>
        <v>-8.1602337458259622E-2</v>
      </c>
      <c r="GN5" s="210">
        <v>83309</v>
      </c>
      <c r="GO5" s="185">
        <f t="shared" si="66"/>
        <v>5.6878324940192043E-2</v>
      </c>
      <c r="GP5" s="185">
        <f t="shared" si="67"/>
        <v>-9.1494999945473832E-2</v>
      </c>
      <c r="GQ5" s="32">
        <f>GK5+GN5</f>
        <v>158118</v>
      </c>
      <c r="GR5" s="185">
        <f t="shared" si="68"/>
        <v>6.2230698872339653E-2</v>
      </c>
      <c r="GS5" s="185">
        <f t="shared" si="69"/>
        <v>-8.6841269382922803E-2</v>
      </c>
      <c r="GT5" s="210">
        <v>82504</v>
      </c>
      <c r="GU5" s="185">
        <f t="shared" si="70"/>
        <v>6.5457649763808509E-2</v>
      </c>
      <c r="GV5" s="185">
        <f t="shared" si="71"/>
        <v>1.1493070644512438E-2</v>
      </c>
      <c r="GW5" s="32">
        <f>GQ5+GT5</f>
        <v>240622</v>
      </c>
      <c r="GX5" s="185">
        <f t="shared" si="72"/>
        <v>6.3300689719760897E-2</v>
      </c>
      <c r="GY5" s="185">
        <f t="shared" si="73"/>
        <v>-5.5352795578710756E-2</v>
      </c>
      <c r="GZ5" s="210">
        <v>88364</v>
      </c>
      <c r="HA5" s="185">
        <f t="shared" si="74"/>
        <v>4.6010838821476031E-2</v>
      </c>
      <c r="HB5" s="185">
        <f t="shared" si="75"/>
        <v>7.2235502542136398E-2</v>
      </c>
      <c r="HC5" s="32">
        <v>328981</v>
      </c>
      <c r="HD5" s="185">
        <f t="shared" si="76"/>
        <v>5.7496489715223885E-2</v>
      </c>
      <c r="HE5" s="185">
        <f t="shared" si="77"/>
        <v>-2.417906512705903E-2</v>
      </c>
      <c r="HF5" s="210">
        <v>83675</v>
      </c>
      <c r="HG5" s="185">
        <f t="shared" si="78"/>
        <v>6.7770376873758795E-2</v>
      </c>
      <c r="HH5" s="185">
        <f t="shared" si="79"/>
        <v>0.11851515192022344</v>
      </c>
    </row>
    <row r="6" spans="2:216" ht="16.5" customHeight="1">
      <c r="B6" s="222" t="s">
        <v>384</v>
      </c>
      <c r="C6" s="222" t="s">
        <v>1105</v>
      </c>
      <c r="D6" s="189" t="s">
        <v>80</v>
      </c>
      <c r="E6" s="189" t="s">
        <v>80</v>
      </c>
      <c r="F6" s="189" t="s">
        <v>80</v>
      </c>
      <c r="G6" s="189" t="s">
        <v>80</v>
      </c>
      <c r="H6" s="189" t="s">
        <v>80</v>
      </c>
      <c r="I6" s="189" t="s">
        <v>80</v>
      </c>
      <c r="J6" s="189" t="s">
        <v>80</v>
      </c>
      <c r="K6" s="189" t="s">
        <v>80</v>
      </c>
      <c r="L6" s="189" t="s">
        <v>80</v>
      </c>
      <c r="M6" s="189" t="s">
        <v>80</v>
      </c>
      <c r="N6" s="189" t="s">
        <v>80</v>
      </c>
      <c r="O6" s="189" t="s">
        <v>80</v>
      </c>
      <c r="P6" s="189" t="s">
        <v>80</v>
      </c>
      <c r="Q6" s="189" t="s">
        <v>80</v>
      </c>
      <c r="R6" s="189" t="s">
        <v>80</v>
      </c>
      <c r="S6" s="189" t="s">
        <v>80</v>
      </c>
      <c r="T6" s="189" t="s">
        <v>80</v>
      </c>
      <c r="U6" s="189" t="s">
        <v>80</v>
      </c>
      <c r="V6" s="189" t="s">
        <v>80</v>
      </c>
      <c r="W6" s="189" t="s">
        <v>80</v>
      </c>
      <c r="X6" s="189" t="s">
        <v>80</v>
      </c>
      <c r="Y6" s="189" t="s">
        <v>80</v>
      </c>
      <c r="Z6" s="189" t="s">
        <v>80</v>
      </c>
      <c r="AA6" s="189" t="s">
        <v>80</v>
      </c>
      <c r="AB6" s="189" t="s">
        <v>80</v>
      </c>
      <c r="AC6" s="189" t="s">
        <v>80</v>
      </c>
      <c r="AD6" s="189" t="s">
        <v>80</v>
      </c>
      <c r="AE6" s="189" t="s">
        <v>80</v>
      </c>
      <c r="AF6" s="189" t="s">
        <v>80</v>
      </c>
      <c r="AG6" s="189" t="s">
        <v>80</v>
      </c>
      <c r="AH6" s="189" t="s">
        <v>80</v>
      </c>
      <c r="AI6" s="189" t="s">
        <v>80</v>
      </c>
      <c r="AJ6" s="189" t="s">
        <v>80</v>
      </c>
      <c r="AK6" s="189" t="s">
        <v>80</v>
      </c>
      <c r="AL6" s="189" t="s">
        <v>80</v>
      </c>
      <c r="AM6" s="189" t="s">
        <v>80</v>
      </c>
      <c r="AN6" s="189" t="s">
        <v>80</v>
      </c>
      <c r="AO6" s="189" t="s">
        <v>80</v>
      </c>
      <c r="AP6" s="189" t="s">
        <v>80</v>
      </c>
      <c r="AQ6" s="189" t="s">
        <v>80</v>
      </c>
      <c r="AR6" s="189" t="s">
        <v>80</v>
      </c>
      <c r="AS6" s="189" t="s">
        <v>80</v>
      </c>
      <c r="AT6" s="189" t="s">
        <v>80</v>
      </c>
      <c r="AU6" s="189" t="s">
        <v>80</v>
      </c>
      <c r="AV6" s="189" t="s">
        <v>80</v>
      </c>
      <c r="AW6" s="189" t="s">
        <v>80</v>
      </c>
      <c r="AX6" s="189" t="s">
        <v>80</v>
      </c>
      <c r="AY6" s="189" t="s">
        <v>80</v>
      </c>
      <c r="AZ6" s="189" t="s">
        <v>80</v>
      </c>
      <c r="BA6" s="189" t="s">
        <v>80</v>
      </c>
      <c r="BB6" s="189" t="s">
        <v>80</v>
      </c>
      <c r="BC6" s="189" t="s">
        <v>80</v>
      </c>
      <c r="BD6" s="189" t="s">
        <v>80</v>
      </c>
      <c r="BE6" s="189" t="s">
        <v>80</v>
      </c>
      <c r="BF6" s="189" t="s">
        <v>80</v>
      </c>
      <c r="BG6" s="189" t="s">
        <v>80</v>
      </c>
      <c r="BH6" s="189" t="s">
        <v>80</v>
      </c>
      <c r="BI6" s="189" t="s">
        <v>80</v>
      </c>
      <c r="BJ6" s="189" t="s">
        <v>80</v>
      </c>
      <c r="BK6" s="189" t="s">
        <v>80</v>
      </c>
      <c r="BL6" s="189" t="s">
        <v>80</v>
      </c>
      <c r="BM6" s="189" t="s">
        <v>80</v>
      </c>
      <c r="BN6" s="189" t="s">
        <v>80</v>
      </c>
      <c r="BO6" s="189" t="s">
        <v>80</v>
      </c>
      <c r="BP6" s="189" t="s">
        <v>80</v>
      </c>
      <c r="BQ6" s="189" t="s">
        <v>80</v>
      </c>
      <c r="BR6" s="189" t="s">
        <v>80</v>
      </c>
      <c r="BS6" s="189" t="s">
        <v>80</v>
      </c>
      <c r="BT6" s="189" t="s">
        <v>80</v>
      </c>
      <c r="BU6" s="189" t="s">
        <v>80</v>
      </c>
      <c r="BV6" s="189" t="s">
        <v>80</v>
      </c>
      <c r="BW6" s="189" t="s">
        <v>80</v>
      </c>
      <c r="BX6" s="189" t="s">
        <v>80</v>
      </c>
      <c r="BY6" s="189" t="s">
        <v>80</v>
      </c>
      <c r="BZ6" s="189" t="s">
        <v>80</v>
      </c>
      <c r="CA6" s="189" t="s">
        <v>80</v>
      </c>
      <c r="CB6" s="189" t="s">
        <v>80</v>
      </c>
      <c r="CC6" s="189" t="s">
        <v>80</v>
      </c>
      <c r="CD6" s="189" t="s">
        <v>80</v>
      </c>
      <c r="CE6" s="189" t="s">
        <v>80</v>
      </c>
      <c r="CF6" s="189" t="s">
        <v>80</v>
      </c>
      <c r="CG6" s="189" t="s">
        <v>80</v>
      </c>
      <c r="CH6" s="189" t="s">
        <v>80</v>
      </c>
      <c r="CI6" s="189" t="s">
        <v>80</v>
      </c>
      <c r="CJ6" s="26">
        <v>347</v>
      </c>
      <c r="CK6" s="68">
        <f t="shared" si="11"/>
        <v>6.7026329564792437E-4</v>
      </c>
      <c r="CL6" s="68" t="s">
        <v>118</v>
      </c>
      <c r="CM6" s="26">
        <v>1309</v>
      </c>
      <c r="CN6" s="68">
        <f t="shared" si="12"/>
        <v>1.7461412146686534E-3</v>
      </c>
      <c r="CO6" s="68" t="s">
        <v>118</v>
      </c>
      <c r="CP6" s="32">
        <f>SUM(CM6,CJ6)</f>
        <v>1656</v>
      </c>
      <c r="CQ6" s="68">
        <f t="shared" si="13"/>
        <v>1.3066532003534908E-3</v>
      </c>
      <c r="CR6" s="66" t="s">
        <v>118</v>
      </c>
      <c r="CS6" s="26">
        <v>2288</v>
      </c>
      <c r="CT6" s="68">
        <f t="shared" si="14"/>
        <v>3.4820933955889426E-3</v>
      </c>
      <c r="CU6" s="68" t="s">
        <v>118</v>
      </c>
      <c r="CV6" s="32">
        <f>CS6+CM6+CJ6</f>
        <v>3944</v>
      </c>
      <c r="CW6" s="185">
        <f t="shared" si="16"/>
        <v>2.0494316256814984E-3</v>
      </c>
      <c r="CX6" s="66" t="s">
        <v>118</v>
      </c>
      <c r="CY6" s="32">
        <v>3018</v>
      </c>
      <c r="CZ6" s="185">
        <f t="shared" si="17"/>
        <v>3.1043633894957722E-3</v>
      </c>
      <c r="DA6" s="66" t="s">
        <v>118</v>
      </c>
      <c r="DB6" s="32">
        <f t="shared" ref="DB6:DB12" si="82">CY6+CV6</f>
        <v>6962</v>
      </c>
      <c r="DC6" s="185">
        <f t="shared" si="18"/>
        <v>2.4034934546058383E-3</v>
      </c>
      <c r="DD6" s="66" t="s">
        <v>118</v>
      </c>
      <c r="DE6" s="32">
        <v>4676</v>
      </c>
      <c r="DF6" s="185">
        <f t="shared" si="19"/>
        <v>7.5516917824479694E-3</v>
      </c>
      <c r="DG6" s="66">
        <f>(DE6/CJ6)-1</f>
        <v>12.47550432276657</v>
      </c>
      <c r="DH6" s="32">
        <v>6824</v>
      </c>
      <c r="DI6" s="185">
        <f t="shared" si="20"/>
        <v>7.9797092738394405E-3</v>
      </c>
      <c r="DJ6" s="68">
        <f t="shared" si="21"/>
        <v>4.2131398013750951</v>
      </c>
      <c r="DK6" s="32">
        <f t="shared" ref="DK6:DK13" si="83">DH6+DE6</f>
        <v>11500</v>
      </c>
      <c r="DL6" s="185">
        <f t="shared" si="22"/>
        <v>7.7999522507270916E-3</v>
      </c>
      <c r="DM6" s="68">
        <f>(DK6/CP6)-1</f>
        <v>5.9444444444444446</v>
      </c>
      <c r="DN6" s="32">
        <v>10509</v>
      </c>
      <c r="DO6" s="185">
        <f t="shared" si="23"/>
        <v>1.3082937031596246E-2</v>
      </c>
      <c r="DP6" s="185">
        <f t="shared" si="24"/>
        <v>3.5930944055944058</v>
      </c>
      <c r="DQ6" s="32">
        <f>DN6+DK6</f>
        <v>22009</v>
      </c>
      <c r="DR6" s="185">
        <f t="shared" si="25"/>
        <v>9.6631232141508629E-3</v>
      </c>
      <c r="DS6" s="185">
        <f t="shared" ref="DS6:DS12" si="84">(DQ6/CV6)-1</f>
        <v>4.580375253549696</v>
      </c>
      <c r="DT6" s="32">
        <v>12409</v>
      </c>
      <c r="DU6" s="185">
        <f t="shared" si="26"/>
        <v>1.0477636338459148E-2</v>
      </c>
      <c r="DV6" s="185">
        <f t="shared" si="27"/>
        <v>3.1116633532140492</v>
      </c>
      <c r="DW6" s="32">
        <f t="shared" ref="DW6:DW12" si="85">DT6+DQ6</f>
        <v>34418</v>
      </c>
      <c r="DX6" s="185">
        <f t="shared" si="28"/>
        <v>9.9417670914741935E-3</v>
      </c>
      <c r="DY6" s="185">
        <f t="shared" ref="DY6:DY12" si="86">(DW6/DB6)-1</f>
        <v>3.9436943407066938</v>
      </c>
      <c r="DZ6" s="32">
        <v>10779</v>
      </c>
      <c r="EA6" s="185">
        <f t="shared" si="29"/>
        <v>1.4832173114948997E-2</v>
      </c>
      <c r="EB6" s="185">
        <f t="shared" si="30"/>
        <v>1.3051753635585972</v>
      </c>
      <c r="EC6" s="32">
        <v>10848</v>
      </c>
      <c r="ED6" s="185">
        <f t="shared" si="31"/>
        <v>1.1452666429477103E-2</v>
      </c>
      <c r="EE6" s="185">
        <f t="shared" si="32"/>
        <v>0.58968347010551003</v>
      </c>
      <c r="EF6" s="32">
        <f t="shared" ref="EF6:EF13" si="87">DZ6+EC6</f>
        <v>21627</v>
      </c>
      <c r="EG6" s="185">
        <f t="shared" si="33"/>
        <v>1.2919864224037507E-2</v>
      </c>
      <c r="EH6" s="185">
        <f t="shared" ref="EH6:EH12" si="88">(EF6/DK6)-1</f>
        <v>0.88060869565217392</v>
      </c>
      <c r="EI6" s="32">
        <v>13344.6</v>
      </c>
      <c r="EJ6" s="185">
        <f t="shared" si="34"/>
        <v>1.4714229952432304E-2</v>
      </c>
      <c r="EK6" s="185">
        <f t="shared" si="35"/>
        <v>0.2698258635455324</v>
      </c>
      <c r="EL6" s="32">
        <f t="shared" ref="EL6:EL13" si="89">EF6+EI6</f>
        <v>34971.599999999999</v>
      </c>
      <c r="EM6" s="185">
        <f t="shared" si="36"/>
        <v>1.3550408934723882E-2</v>
      </c>
      <c r="EN6" s="185">
        <f t="shared" ref="EN6:EN12" si="90">(EL6/DQ6)-1</f>
        <v>0.58896814939342979</v>
      </c>
      <c r="EO6" s="32">
        <v>19383.900000000001</v>
      </c>
      <c r="EP6" s="185">
        <f t="shared" si="37"/>
        <v>1.4542062216700652E-2</v>
      </c>
      <c r="EQ6" s="185">
        <f t="shared" si="38"/>
        <v>0.56208397131114518</v>
      </c>
      <c r="ER6" s="32">
        <v>54355.9</v>
      </c>
      <c r="ES6" s="185">
        <f t="shared" si="39"/>
        <v>1.3888235220471924E-2</v>
      </c>
      <c r="ET6" s="185">
        <f t="shared" si="40"/>
        <v>0.57928700098785524</v>
      </c>
      <c r="EU6" s="32">
        <v>24344.7</v>
      </c>
      <c r="EV6" s="185">
        <f t="shared" si="41"/>
        <v>2.9888547309076804E-2</v>
      </c>
      <c r="EW6" s="37">
        <f t="shared" si="42"/>
        <v>1.2585304759254106</v>
      </c>
      <c r="EX6" s="32">
        <v>29988</v>
      </c>
      <c r="EY6" s="185">
        <f t="shared" si="43"/>
        <v>2.6987089609592532E-2</v>
      </c>
      <c r="EZ6" s="185">
        <f t="shared" si="44"/>
        <v>1.7643805309734515</v>
      </c>
      <c r="FA6" s="32">
        <f t="shared" ref="FA6:FA13" si="91">EU6+EX6</f>
        <v>54332.7</v>
      </c>
      <c r="FB6" s="185">
        <f t="shared" si="45"/>
        <v>2.8214314275120812E-2</v>
      </c>
      <c r="FC6" s="185">
        <f>(FA6/EF6)-1</f>
        <v>1.512262449715633</v>
      </c>
      <c r="FD6" s="32">
        <v>35935.300000000003</v>
      </c>
      <c r="FE6" s="185">
        <f t="shared" si="46"/>
        <v>3.4319175697241217E-2</v>
      </c>
      <c r="FF6" s="185">
        <f t="shared" si="47"/>
        <v>1.6928720231404464</v>
      </c>
      <c r="FG6" s="32">
        <f t="shared" ref="FG6:FG13" si="92">FA6+FD6</f>
        <v>90268</v>
      </c>
      <c r="FH6" s="185">
        <f t="shared" si="48"/>
        <v>3.0364588326513176E-2</v>
      </c>
      <c r="FI6" s="185">
        <f t="shared" si="49"/>
        <v>1.5811801576136064</v>
      </c>
      <c r="FJ6" s="32">
        <v>35117.379999999997</v>
      </c>
      <c r="FK6" s="185">
        <f t="shared" si="50"/>
        <v>2.1030801763317557E-2</v>
      </c>
      <c r="FL6" s="185">
        <f t="shared" ref="FL6:FL13" si="93">(FJ6/EO6)-1</f>
        <v>0.81167773255124076</v>
      </c>
      <c r="FM6" s="32">
        <v>125385.38</v>
      </c>
      <c r="FN6" s="185">
        <f t="shared" si="51"/>
        <v>2.7007507842567936E-2</v>
      </c>
      <c r="FO6" s="24">
        <f>(FM6/ER6)-1</f>
        <v>1.3067483014723331</v>
      </c>
      <c r="FP6" s="32">
        <v>43546</v>
      </c>
      <c r="FQ6" s="185">
        <f t="shared" si="52"/>
        <v>4.3076679576019267E-2</v>
      </c>
      <c r="FR6" s="24">
        <f t="shared" si="53"/>
        <v>0.78872608822454171</v>
      </c>
      <c r="FS6" s="32">
        <v>48227</v>
      </c>
      <c r="FT6" s="185">
        <f t="shared" si="54"/>
        <v>3.5612216337444123E-2</v>
      </c>
      <c r="FU6" s="185">
        <f t="shared" si="80"/>
        <v>0.6082099506469254</v>
      </c>
      <c r="FV6" s="32">
        <f>FP6+FS6</f>
        <v>91773</v>
      </c>
      <c r="FW6" s="185">
        <f t="shared" si="55"/>
        <v>3.8802660972340745E-2</v>
      </c>
      <c r="FX6" s="185">
        <f t="shared" si="81"/>
        <v>0.68909330844960781</v>
      </c>
      <c r="FY6" s="32">
        <v>51134.838019999996</v>
      </c>
      <c r="FZ6" s="185">
        <f t="shared" si="56"/>
        <v>4.0961447989970881E-2</v>
      </c>
      <c r="GA6" s="185">
        <f t="shared" si="57"/>
        <v>0.42296955973652617</v>
      </c>
      <c r="GB6" s="32">
        <f>FV6+FY6</f>
        <v>142907.83802</v>
      </c>
      <c r="GC6" s="185">
        <f t="shared" si="58"/>
        <v>3.9548468714144733E-2</v>
      </c>
      <c r="GD6" s="185">
        <f t="shared" si="59"/>
        <v>0.58315059622457577</v>
      </c>
      <c r="GE6" s="32">
        <v>51118</v>
      </c>
      <c r="GF6" s="185">
        <f t="shared" si="60"/>
        <v>2.7821348604469658E-2</v>
      </c>
      <c r="GG6" s="185">
        <f t="shared" si="61"/>
        <v>0.45563251017017792</v>
      </c>
      <c r="GH6" s="32">
        <f>GB6+GE6</f>
        <v>194025.83802</v>
      </c>
      <c r="GI6" s="185">
        <f t="shared" si="62"/>
        <v>3.5595506540995789E-2</v>
      </c>
      <c r="GJ6" s="185">
        <f t="shared" si="63"/>
        <v>0.54743589739090792</v>
      </c>
      <c r="GK6" s="32">
        <v>55715</v>
      </c>
      <c r="GL6" s="185">
        <f t="shared" si="64"/>
        <v>5.1772618636098382E-2</v>
      </c>
      <c r="GM6" s="24">
        <f t="shared" si="65"/>
        <v>0.27945161438478849</v>
      </c>
      <c r="GN6" s="32">
        <v>61859</v>
      </c>
      <c r="GO6" s="185">
        <f t="shared" si="66"/>
        <v>4.2233567831510874E-2</v>
      </c>
      <c r="GP6" s="185">
        <f t="shared" si="67"/>
        <v>0.28266323843490171</v>
      </c>
      <c r="GQ6" s="32">
        <f>GK6+GN6</f>
        <v>117574</v>
      </c>
      <c r="GR6" s="185">
        <f t="shared" si="68"/>
        <v>4.6273746121355333E-2</v>
      </c>
      <c r="GS6" s="185">
        <f t="shared" si="69"/>
        <v>0.28113933291926818</v>
      </c>
      <c r="GT6" s="32">
        <v>63888</v>
      </c>
      <c r="GU6" s="185">
        <f t="shared" si="70"/>
        <v>5.0687946379693087E-2</v>
      </c>
      <c r="GV6" s="185">
        <f>(GT6/FY6)-1</f>
        <v>0.24940260835503092</v>
      </c>
      <c r="GW6" s="32">
        <f>GQ6+GT6</f>
        <v>181462</v>
      </c>
      <c r="GX6" s="185">
        <f t="shared" si="72"/>
        <v>4.7737404551234937E-2</v>
      </c>
      <c r="GY6" s="185">
        <f t="shared" si="73"/>
        <v>0.26978339686731756</v>
      </c>
      <c r="GZ6" s="32">
        <v>66103</v>
      </c>
      <c r="HA6" s="185">
        <f t="shared" si="74"/>
        <v>3.441961068552838E-2</v>
      </c>
      <c r="HB6" s="185">
        <f t="shared" si="75"/>
        <v>0.29314527172424576</v>
      </c>
      <c r="HC6" s="32">
        <f>GW6+GZ6</f>
        <v>247565</v>
      </c>
      <c r="HD6" s="185">
        <f t="shared" si="76"/>
        <v>4.3267296519706004E-2</v>
      </c>
      <c r="HE6" s="185">
        <f t="shared" si="77"/>
        <v>0.27593831072375652</v>
      </c>
      <c r="HF6" s="32">
        <v>64972</v>
      </c>
      <c r="HG6" s="185">
        <f t="shared" si="78"/>
        <v>5.2622371392194278E-2</v>
      </c>
      <c r="HH6" s="24">
        <f t="shared" si="79"/>
        <v>0.16614915193394952</v>
      </c>
    </row>
    <row r="7" spans="2:216" ht="16.5" customHeight="1">
      <c r="B7" s="222" t="s">
        <v>385</v>
      </c>
      <c r="C7" s="222" t="s">
        <v>1106</v>
      </c>
      <c r="D7" s="26" t="s">
        <v>80</v>
      </c>
      <c r="E7" s="24" t="s">
        <v>80</v>
      </c>
      <c r="F7" s="26" t="s">
        <v>80</v>
      </c>
      <c r="G7" s="24" t="s">
        <v>80</v>
      </c>
      <c r="H7" s="223" t="s">
        <v>80</v>
      </c>
      <c r="I7" s="24" t="s">
        <v>80</v>
      </c>
      <c r="J7" s="26" t="s">
        <v>80</v>
      </c>
      <c r="K7" s="24" t="s">
        <v>80</v>
      </c>
      <c r="L7" s="223" t="s">
        <v>80</v>
      </c>
      <c r="M7" s="24" t="s">
        <v>80</v>
      </c>
      <c r="N7" s="26" t="s">
        <v>80</v>
      </c>
      <c r="O7" s="24" t="s">
        <v>80</v>
      </c>
      <c r="P7" s="26" t="s">
        <v>80</v>
      </c>
      <c r="Q7" s="24" t="s">
        <v>80</v>
      </c>
      <c r="R7" s="26" t="s">
        <v>80</v>
      </c>
      <c r="S7" s="24" t="s">
        <v>80</v>
      </c>
      <c r="T7" s="26" t="s">
        <v>80</v>
      </c>
      <c r="U7" s="24" t="s">
        <v>80</v>
      </c>
      <c r="V7" s="223" t="s">
        <v>80</v>
      </c>
      <c r="W7" s="24" t="s">
        <v>80</v>
      </c>
      <c r="X7" s="26" t="s">
        <v>80</v>
      </c>
      <c r="Y7" s="24" t="s">
        <v>80</v>
      </c>
      <c r="Z7" s="223" t="s">
        <v>80</v>
      </c>
      <c r="AA7" s="24" t="s">
        <v>80</v>
      </c>
      <c r="AB7" s="26" t="s">
        <v>80</v>
      </c>
      <c r="AC7" s="24" t="s">
        <v>80</v>
      </c>
      <c r="AD7" s="26" t="s">
        <v>80</v>
      </c>
      <c r="AE7" s="24" t="s">
        <v>80</v>
      </c>
      <c r="AF7" s="26">
        <v>14157</v>
      </c>
      <c r="AG7" s="24">
        <f>AF7/$AF$16</f>
        <v>3.6926519955240579E-2</v>
      </c>
      <c r="AH7" s="26">
        <v>15842</v>
      </c>
      <c r="AI7" s="24">
        <f>AH7/$AH$16</f>
        <v>3.1047769115289489E-2</v>
      </c>
      <c r="AJ7" s="32">
        <f t="shared" ref="AJ7:AJ13" si="94">SUM(AF7+AH7)</f>
        <v>29999</v>
      </c>
      <c r="AK7" s="24">
        <f>AJ7/$AJ$16</f>
        <v>3.356985952783538E-2</v>
      </c>
      <c r="AL7" s="26">
        <v>15681</v>
      </c>
      <c r="AM7" s="24">
        <f>AL7/$AL$16</f>
        <v>3.4921631769531926E-2</v>
      </c>
      <c r="AN7" s="32">
        <f t="shared" ref="AN7:AN13" si="95">SUM(AJ7+AL7)</f>
        <v>45680</v>
      </c>
      <c r="AO7" s="24">
        <f>AN7/$AN$16</f>
        <v>3.4021939980471642E-2</v>
      </c>
      <c r="AP7" s="26">
        <v>15530</v>
      </c>
      <c r="AQ7" s="24">
        <f>AP7/$AP$16</f>
        <v>2.5303132504993824E-2</v>
      </c>
      <c r="AR7" s="26">
        <f>SUM(AN7,AP7)</f>
        <v>61210</v>
      </c>
      <c r="AS7" s="24">
        <f>AR7/$AR$16</f>
        <v>3.1286706037858908E-2</v>
      </c>
      <c r="AT7" s="26">
        <v>14597</v>
      </c>
      <c r="AU7" s="24">
        <f>AT7/$AT$16</f>
        <v>4.0251041640815222E-2</v>
      </c>
      <c r="AV7" s="24">
        <f t="shared" ref="AV7:AV13" si="96">(AT7/AF7)-1</f>
        <v>3.108003108003099E-2</v>
      </c>
      <c r="AW7" s="26">
        <v>14605</v>
      </c>
      <c r="AX7" s="24">
        <f>AW7/$AW$16</f>
        <v>2.6328028669699962E-2</v>
      </c>
      <c r="AY7" s="24">
        <f t="shared" si="0"/>
        <v>-7.8083575306148179E-2</v>
      </c>
      <c r="AZ7" s="32">
        <f t="shared" ref="AZ7:AZ13" si="97">SUM(AT7+AW7)</f>
        <v>29202</v>
      </c>
      <c r="BA7" s="24">
        <f>AZ7/$AZ$16</f>
        <v>3.1831921524426599E-2</v>
      </c>
      <c r="BB7" s="70" t="s">
        <v>118</v>
      </c>
      <c r="BC7" s="26">
        <v>20166</v>
      </c>
      <c r="BD7" s="24">
        <f>BC7/$BC$16</f>
        <v>4.1431594518521561E-2</v>
      </c>
      <c r="BE7" s="24">
        <f t="shared" si="1"/>
        <v>0.28601492251769667</v>
      </c>
      <c r="BF7" s="32">
        <f t="shared" ref="BF7:BF13" si="98">SUM(AZ7+BC7)</f>
        <v>49368</v>
      </c>
      <c r="BG7" s="24">
        <f>BF7/$BF$16</f>
        <v>3.5159613449364045E-2</v>
      </c>
      <c r="BH7" s="70" t="s">
        <v>118</v>
      </c>
      <c r="BI7" s="26">
        <v>21895</v>
      </c>
      <c r="BJ7" s="24">
        <f>BI7/$BI$16</f>
        <v>3.075753872261041E-2</v>
      </c>
      <c r="BK7" s="25">
        <f t="shared" si="2"/>
        <v>0.40985189954925949</v>
      </c>
      <c r="BL7" s="26">
        <f>SUM(BF7,BI7)</f>
        <v>71263</v>
      </c>
      <c r="BM7" s="24">
        <f>BL7/$BL$16</f>
        <v>3.3678675669953424E-2</v>
      </c>
      <c r="BN7" s="25">
        <f t="shared" si="3"/>
        <v>0.16423786962914555</v>
      </c>
      <c r="BO7" s="26">
        <v>19762</v>
      </c>
      <c r="BP7" s="24">
        <f>BO7/$BO$16</f>
        <v>4.4888539589229656E-2</v>
      </c>
      <c r="BQ7" s="24">
        <f t="shared" si="4"/>
        <v>0.35383983010207576</v>
      </c>
      <c r="BR7" s="26">
        <v>18576</v>
      </c>
      <c r="BS7" s="24">
        <f>BR7/$BR$16</f>
        <v>2.9486229124635509E-2</v>
      </c>
      <c r="BT7" s="24">
        <f t="shared" si="5"/>
        <v>0.27189318726463529</v>
      </c>
      <c r="BU7" s="32">
        <v>38339</v>
      </c>
      <c r="BV7" s="24">
        <f>BU7/$BU$16</f>
        <v>3.5822973459100106E-2</v>
      </c>
      <c r="BW7" s="37">
        <f t="shared" si="6"/>
        <v>0.31288952811451276</v>
      </c>
      <c r="BX7" s="26">
        <v>20299</v>
      </c>
      <c r="BY7" s="24">
        <f>BX7/$BX$16</f>
        <v>3.5691176987727259E-2</v>
      </c>
      <c r="BZ7" s="24">
        <f t="shared" si="7"/>
        <v>6.5952593474163379E-3</v>
      </c>
      <c r="CA7" s="32">
        <f t="shared" ref="CA7:CA13" si="99">SUM(BU7+BX7)</f>
        <v>58638</v>
      </c>
      <c r="CB7" s="24">
        <f>CA7/$CA$16</f>
        <v>3.5777238823044892E-2</v>
      </c>
      <c r="CC7" s="37">
        <f t="shared" si="8"/>
        <v>0.18777345649003396</v>
      </c>
      <c r="CD7" s="26">
        <v>21906</v>
      </c>
      <c r="CE7" s="24">
        <f>CD7/$CD$16</f>
        <v>2.6594343390687732E-2</v>
      </c>
      <c r="CF7" s="24">
        <f t="shared" si="9"/>
        <v>5.0239780771854647E-4</v>
      </c>
      <c r="CG7" s="26">
        <v>80542</v>
      </c>
      <c r="CH7" s="24">
        <f>CG7/$CG$16</f>
        <v>3.2704967425784229E-2</v>
      </c>
      <c r="CI7" s="24">
        <f t="shared" si="10"/>
        <v>0.13020782173077183</v>
      </c>
      <c r="CJ7" s="26">
        <v>21312</v>
      </c>
      <c r="CK7" s="68">
        <f t="shared" si="11"/>
        <v>4.116614223875667E-2</v>
      </c>
      <c r="CL7" s="68">
        <f t="shared" ref="CL7:CL13" si="100">(CJ7/BO7)-1</f>
        <v>7.8433356947677391E-2</v>
      </c>
      <c r="CM7" s="26">
        <v>20184</v>
      </c>
      <c r="CN7" s="68">
        <f t="shared" si="12"/>
        <v>2.6924457048794575E-2</v>
      </c>
      <c r="CO7" s="68">
        <f t="shared" ref="CO7:CO12" si="101">(CM7/BR7)-1</f>
        <v>8.6563307493540131E-2</v>
      </c>
      <c r="CP7" s="32">
        <v>43152</v>
      </c>
      <c r="CQ7" s="24">
        <f t="shared" si="13"/>
        <v>3.4048731220805456E-2</v>
      </c>
      <c r="CR7" s="37">
        <f t="shared" ref="CR7:CR12" si="102">(CP7/BU7)-1</f>
        <v>0.12553796395315464</v>
      </c>
      <c r="CS7" s="184">
        <v>20335</v>
      </c>
      <c r="CT7" s="68">
        <f t="shared" si="14"/>
        <v>3.0947713810883369E-2</v>
      </c>
      <c r="CU7" s="185">
        <f t="shared" si="15"/>
        <v>1.7734863786393884E-3</v>
      </c>
      <c r="CV7" s="32">
        <f>CS7+CM7+CJ7</f>
        <v>61831</v>
      </c>
      <c r="CW7" s="185">
        <f t="shared" si="16"/>
        <v>3.2129413500890651E-2</v>
      </c>
      <c r="CX7" s="37">
        <f t="shared" ref="CX7:CX12" si="103">(CV7/CA7)-1</f>
        <v>5.4452743954432226E-2</v>
      </c>
      <c r="CY7" s="32">
        <v>22130</v>
      </c>
      <c r="CZ7" s="185">
        <f t="shared" si="17"/>
        <v>2.27632742907692E-2</v>
      </c>
      <c r="DA7" s="37">
        <f t="shared" ref="DA7:DA12" si="104">(CY7/CD7)-1</f>
        <v>1.0225508992969923E-2</v>
      </c>
      <c r="DB7" s="32">
        <f t="shared" si="82"/>
        <v>83961</v>
      </c>
      <c r="DC7" s="185">
        <f t="shared" si="18"/>
        <v>2.8985882496719448E-2</v>
      </c>
      <c r="DD7" s="37">
        <f t="shared" ref="DD7:DD12" si="105">(DB7/CG7)-1</f>
        <v>4.244990191452902E-2</v>
      </c>
      <c r="DE7" s="32">
        <v>20533</v>
      </c>
      <c r="DF7" s="185">
        <f t="shared" si="19"/>
        <v>3.3160583269675824E-2</v>
      </c>
      <c r="DG7" s="37">
        <f t="shared" ref="DG7:DG12" si="106">(DE7/CJ7)-1</f>
        <v>-3.6552177177177181E-2</v>
      </c>
      <c r="DH7" s="32">
        <v>20918</v>
      </c>
      <c r="DI7" s="185">
        <f t="shared" si="20"/>
        <v>2.4460662161514275E-2</v>
      </c>
      <c r="DJ7" s="185">
        <f t="shared" si="21"/>
        <v>3.6365437970669934E-2</v>
      </c>
      <c r="DK7" s="32">
        <f t="shared" si="83"/>
        <v>41451</v>
      </c>
      <c r="DL7" s="185">
        <f t="shared" si="22"/>
        <v>2.8114419195207709E-2</v>
      </c>
      <c r="DM7" s="185">
        <f t="shared" ref="DM7:DM12" si="107">(DK7/CP7)-1</f>
        <v>-3.9418798665183497E-2</v>
      </c>
      <c r="DN7" s="32">
        <v>20380</v>
      </c>
      <c r="DO7" s="185">
        <f t="shared" si="23"/>
        <v>2.5371610686452706E-2</v>
      </c>
      <c r="DP7" s="185">
        <f t="shared" si="24"/>
        <v>2.2129333661176087E-3</v>
      </c>
      <c r="DQ7" s="32">
        <f>DN7+DK7</f>
        <v>61831</v>
      </c>
      <c r="DR7" s="185">
        <f t="shared" si="25"/>
        <v>2.7147102160668908E-2</v>
      </c>
      <c r="DS7" s="185">
        <f t="shared" si="84"/>
        <v>0</v>
      </c>
      <c r="DT7" s="32">
        <v>23572</v>
      </c>
      <c r="DU7" s="185">
        <f t="shared" si="26"/>
        <v>1.9903202818128702E-2</v>
      </c>
      <c r="DV7" s="185">
        <f t="shared" si="27"/>
        <v>6.5160415725259879E-2</v>
      </c>
      <c r="DW7" s="32">
        <f t="shared" si="85"/>
        <v>85403</v>
      </c>
      <c r="DX7" s="185">
        <f t="shared" si="28"/>
        <v>2.4668973644987234E-2</v>
      </c>
      <c r="DY7" s="185">
        <f>(DW7/DB7)-1</f>
        <v>1.7174640606948399E-2</v>
      </c>
      <c r="DZ7" s="32">
        <v>20186</v>
      </c>
      <c r="EA7" s="185">
        <f t="shared" si="29"/>
        <v>2.7776439975726919E-2</v>
      </c>
      <c r="EB7" s="185">
        <f t="shared" si="30"/>
        <v>-1.6899624993912288E-2</v>
      </c>
      <c r="EC7" s="32">
        <v>20038</v>
      </c>
      <c r="ED7" s="185">
        <f t="shared" si="31"/>
        <v>2.1154916105628887E-2</v>
      </c>
      <c r="EE7" s="185">
        <f t="shared" si="32"/>
        <v>-4.2069031456162143E-2</v>
      </c>
      <c r="EF7" s="32">
        <f t="shared" si="87"/>
        <v>40224</v>
      </c>
      <c r="EG7" s="185">
        <f t="shared" si="33"/>
        <v>2.4029621239547078E-2</v>
      </c>
      <c r="EH7" s="185">
        <f t="shared" si="88"/>
        <v>-2.9601215893464539E-2</v>
      </c>
      <c r="EI7" s="32">
        <v>21823.200000000001</v>
      </c>
      <c r="EJ7" s="185">
        <f t="shared" si="34"/>
        <v>2.4063035467374119E-2</v>
      </c>
      <c r="EK7" s="185">
        <f t="shared" si="35"/>
        <v>7.0814524043179672E-2</v>
      </c>
      <c r="EL7" s="32">
        <f t="shared" si="89"/>
        <v>62047.199999999997</v>
      </c>
      <c r="EM7" s="185">
        <f t="shared" si="36"/>
        <v>2.4041363084748756E-2</v>
      </c>
      <c r="EN7" s="185">
        <f t="shared" si="90"/>
        <v>3.4966279050960836E-3</v>
      </c>
      <c r="EO7" s="32">
        <v>22847.200000000001</v>
      </c>
      <c r="EP7" s="185">
        <f t="shared" si="37"/>
        <v>1.7140276408638258E-2</v>
      </c>
      <c r="EQ7" s="185">
        <f t="shared" si="38"/>
        <v>-3.0748345494654661E-2</v>
      </c>
      <c r="ER7" s="32">
        <v>84894.3</v>
      </c>
      <c r="ES7" s="185">
        <f t="shared" si="39"/>
        <v>2.1690966523915705E-2</v>
      </c>
      <c r="ET7" s="185">
        <f t="shared" si="40"/>
        <v>-5.9564652295586162E-3</v>
      </c>
      <c r="EU7" s="32">
        <v>23633.599999999999</v>
      </c>
      <c r="EV7" s="185">
        <f t="shared" si="41"/>
        <v>2.9015513507408077E-2</v>
      </c>
      <c r="EW7" s="37">
        <f t="shared" si="42"/>
        <v>0.17079163776875061</v>
      </c>
      <c r="EX7" s="32">
        <v>24107</v>
      </c>
      <c r="EY7" s="185">
        <f t="shared" si="43"/>
        <v>2.1694603482007708E-2</v>
      </c>
      <c r="EZ7" s="185">
        <f t="shared" si="44"/>
        <v>0.20306417806168287</v>
      </c>
      <c r="FA7" s="32">
        <f t="shared" si="91"/>
        <v>47740.6</v>
      </c>
      <c r="FB7" s="185">
        <f t="shared" si="45"/>
        <v>2.4791116437851101E-2</v>
      </c>
      <c r="FC7" s="185">
        <f>(FA7/EF7)-1</f>
        <v>0.18686853619729504</v>
      </c>
      <c r="FD7" s="32">
        <v>25862.9</v>
      </c>
      <c r="FE7" s="185">
        <f t="shared" si="46"/>
        <v>2.4699763439853844E-2</v>
      </c>
      <c r="FF7" s="185">
        <f t="shared" si="47"/>
        <v>0.1851103412881705</v>
      </c>
      <c r="FG7" s="32">
        <f t="shared" si="92"/>
        <v>73603.5</v>
      </c>
      <c r="FH7" s="185">
        <f t="shared" si="48"/>
        <v>2.4758939789189E-2</v>
      </c>
      <c r="FI7" s="185">
        <f t="shared" si="49"/>
        <v>0.18625014505086446</v>
      </c>
      <c r="FJ7" s="32">
        <v>26285.02</v>
      </c>
      <c r="FK7" s="185">
        <f t="shared" si="50"/>
        <v>1.574135214428973E-2</v>
      </c>
      <c r="FL7" s="185">
        <f t="shared" si="93"/>
        <v>0.15047007948457569</v>
      </c>
      <c r="FM7" s="32">
        <f>SUM(FJ7,FG7)</f>
        <v>99888.52</v>
      </c>
      <c r="FN7" s="185">
        <f t="shared" si="51"/>
        <v>2.1515586484504846E-2</v>
      </c>
      <c r="FO7" s="24">
        <f t="shared" ref="FO7:FO13" si="108">(FM7/ER7)-1</f>
        <v>0.17662222316457044</v>
      </c>
      <c r="FP7" s="32">
        <v>26458.1</v>
      </c>
      <c r="FQ7" s="185">
        <f t="shared" si="52"/>
        <v>2.6172945755988504E-2</v>
      </c>
      <c r="FR7" s="24">
        <f t="shared" si="53"/>
        <v>0.11951205063976711</v>
      </c>
      <c r="FS7" s="32">
        <v>28615</v>
      </c>
      <c r="FT7" s="185">
        <f t="shared" si="54"/>
        <v>2.1130146401309714E-2</v>
      </c>
      <c r="FU7" s="185">
        <f t="shared" si="80"/>
        <v>0.18699962666445424</v>
      </c>
      <c r="FV7" s="32">
        <f>FP7+FS7</f>
        <v>55073.1</v>
      </c>
      <c r="FW7" s="185">
        <f t="shared" si="55"/>
        <v>2.3285528728447573E-2</v>
      </c>
      <c r="FX7" s="185">
        <f t="shared" si="81"/>
        <v>0.15359044503001629</v>
      </c>
      <c r="FY7" s="32">
        <v>28845.987880000001</v>
      </c>
      <c r="FZ7" s="185">
        <f t="shared" si="56"/>
        <v>2.3107014278676511E-2</v>
      </c>
      <c r="GA7" s="185">
        <f t="shared" si="57"/>
        <v>0.11534235835888462</v>
      </c>
      <c r="GB7" s="32">
        <f>FV7+FY7</f>
        <v>83919.087880000006</v>
      </c>
      <c r="GC7" s="185">
        <f t="shared" si="58"/>
        <v>2.3223858589738553E-2</v>
      </c>
      <c r="GD7" s="185">
        <f t="shared" si="59"/>
        <v>0.14015077924283492</v>
      </c>
      <c r="GE7" s="32">
        <v>34097</v>
      </c>
      <c r="GF7" s="185">
        <f t="shared" si="60"/>
        <v>1.8557543788227278E-2</v>
      </c>
      <c r="GG7" s="185">
        <f>(GE7/FJ7)-1</f>
        <v>0.29720274133327651</v>
      </c>
      <c r="GH7" s="32">
        <v>118015</v>
      </c>
      <c r="GI7" s="185">
        <f t="shared" si="62"/>
        <v>2.1650743773633921E-2</v>
      </c>
      <c r="GJ7" s="185">
        <f t="shared" si="63"/>
        <v>0.18146709952254758</v>
      </c>
      <c r="GK7" s="32">
        <v>29855</v>
      </c>
      <c r="GL7" s="185">
        <f t="shared" si="64"/>
        <v>2.7742466649568646E-2</v>
      </c>
      <c r="GM7" s="24">
        <f t="shared" si="65"/>
        <v>0.12838790389332577</v>
      </c>
      <c r="GN7" s="32">
        <v>27426</v>
      </c>
      <c r="GO7" s="185">
        <f t="shared" si="66"/>
        <v>1.8724806921337513E-2</v>
      </c>
      <c r="GP7" s="185">
        <f t="shared" si="67"/>
        <v>-4.1551633758518225E-2</v>
      </c>
      <c r="GQ7" s="32">
        <f>GK7+GN7</f>
        <v>57281</v>
      </c>
      <c r="GR7" s="185">
        <f t="shared" si="68"/>
        <v>2.2544154758512552E-2</v>
      </c>
      <c r="GS7" s="185">
        <f t="shared" si="69"/>
        <v>4.0090352640399729E-2</v>
      </c>
      <c r="GT7" s="32">
        <v>28614</v>
      </c>
      <c r="GU7" s="185">
        <f t="shared" si="70"/>
        <v>2.2701992513594695E-2</v>
      </c>
      <c r="GV7" s="185">
        <f t="shared" si="71"/>
        <v>-8.0422927779445486E-3</v>
      </c>
      <c r="GW7" s="32">
        <f>GQ7+GT7</f>
        <v>85895</v>
      </c>
      <c r="GX7" s="185">
        <f t="shared" si="72"/>
        <v>2.2596490526547292E-2</v>
      </c>
      <c r="GY7" s="185">
        <f t="shared" si="73"/>
        <v>2.354544323486274E-2</v>
      </c>
      <c r="GZ7" s="32">
        <v>28925</v>
      </c>
      <c r="HA7" s="185">
        <f t="shared" si="74"/>
        <v>1.5061150614630326E-2</v>
      </c>
      <c r="HB7" s="185">
        <f t="shared" si="75"/>
        <v>-0.15168489896471826</v>
      </c>
      <c r="HC7" s="32">
        <f>GW7+GZ7</f>
        <v>114820</v>
      </c>
      <c r="HD7" s="185">
        <f t="shared" si="76"/>
        <v>2.0067259048704961E-2</v>
      </c>
      <c r="HE7" s="185">
        <f t="shared" si="77"/>
        <v>-2.7072829725034997E-2</v>
      </c>
      <c r="HF7" s="32">
        <v>25563</v>
      </c>
      <c r="HG7" s="185">
        <f t="shared" si="78"/>
        <v>2.0704082988035805E-2</v>
      </c>
      <c r="HH7" s="24">
        <f t="shared" si="79"/>
        <v>-0.14376151398425729</v>
      </c>
    </row>
    <row r="8" spans="2:216" ht="16.5" customHeight="1">
      <c r="B8" s="64" t="s">
        <v>227</v>
      </c>
      <c r="C8" s="64" t="s">
        <v>230</v>
      </c>
      <c r="D8" s="67" t="s">
        <v>80</v>
      </c>
      <c r="E8" s="19" t="s">
        <v>80</v>
      </c>
      <c r="F8" s="67" t="s">
        <v>80</v>
      </c>
      <c r="G8" s="19" t="s">
        <v>80</v>
      </c>
      <c r="H8" s="67" t="s">
        <v>80</v>
      </c>
      <c r="I8" s="68" t="s">
        <v>80</v>
      </c>
      <c r="J8" s="67" t="s">
        <v>80</v>
      </c>
      <c r="K8" s="19" t="s">
        <v>80</v>
      </c>
      <c r="L8" s="67" t="s">
        <v>80</v>
      </c>
      <c r="M8" s="68" t="s">
        <v>80</v>
      </c>
      <c r="N8" s="67" t="s">
        <v>80</v>
      </c>
      <c r="O8" s="19" t="s">
        <v>80</v>
      </c>
      <c r="P8" s="67" t="s">
        <v>80</v>
      </c>
      <c r="Q8" s="19" t="s">
        <v>80</v>
      </c>
      <c r="R8" s="67" t="s">
        <v>80</v>
      </c>
      <c r="S8" s="19" t="s">
        <v>80</v>
      </c>
      <c r="T8" s="67" t="s">
        <v>80</v>
      </c>
      <c r="U8" s="19" t="s">
        <v>80</v>
      </c>
      <c r="V8" s="67" t="s">
        <v>80</v>
      </c>
      <c r="W8" s="68" t="s">
        <v>80</v>
      </c>
      <c r="X8" s="67" t="s">
        <v>80</v>
      </c>
      <c r="Y8" s="19" t="s">
        <v>80</v>
      </c>
      <c r="Z8" s="67" t="s">
        <v>80</v>
      </c>
      <c r="AA8" s="68" t="s">
        <v>80</v>
      </c>
      <c r="AB8" s="67" t="s">
        <v>80</v>
      </c>
      <c r="AC8" s="19" t="s">
        <v>80</v>
      </c>
      <c r="AD8" s="67" t="s">
        <v>80</v>
      </c>
      <c r="AE8" s="19" t="s">
        <v>80</v>
      </c>
      <c r="AF8" s="67">
        <f>SUM(AF9:AF11)</f>
        <v>-22079</v>
      </c>
      <c r="AG8" s="19">
        <f>AF8/$AF$16</f>
        <v>-5.7589929652592839E-2</v>
      </c>
      <c r="AH8" s="67">
        <f>SUM(AH9:AH11)</f>
        <v>-29959</v>
      </c>
      <c r="AI8" s="19">
        <f>AH8/$AH$16</f>
        <v>-5.8714815990718205E-2</v>
      </c>
      <c r="AJ8" s="67">
        <f>SUM(AJ9:AJ11)</f>
        <v>-52038</v>
      </c>
      <c r="AK8" s="68">
        <f>AJ8/AJ16</f>
        <v>-5.8232219410963612E-2</v>
      </c>
      <c r="AL8" s="67">
        <f>SUM(AL9:AL11)</f>
        <v>-26464</v>
      </c>
      <c r="AM8" s="19">
        <f>AL8/$AL$16</f>
        <v>-5.8935403555187359E-2</v>
      </c>
      <c r="AN8" s="67">
        <f>SUM(AN9:AN11)</f>
        <v>-78502</v>
      </c>
      <c r="AO8" s="68">
        <f>AN8/AN16</f>
        <v>-5.8467389061886713E-2</v>
      </c>
      <c r="AP8" s="67">
        <f>SUM(AP9:AP11)</f>
        <v>-32625</v>
      </c>
      <c r="AQ8" s="19">
        <f>AP8/$AP$16</f>
        <v>-5.3156129940465133E-2</v>
      </c>
      <c r="AR8" s="67">
        <f>SUM(AR9:AR11)</f>
        <v>-111127</v>
      </c>
      <c r="AS8" s="19">
        <f>AR8/$AR$16</f>
        <v>-5.6801140040338947E-2</v>
      </c>
      <c r="AT8" s="67">
        <f>SUM(AT9:AT11)</f>
        <v>-22262</v>
      </c>
      <c r="AU8" s="19">
        <f>AT8/$AT$16</f>
        <v>-6.1387181544689216E-2</v>
      </c>
      <c r="AV8" s="68">
        <f t="shared" si="96"/>
        <v>8.2884188595497843E-3</v>
      </c>
      <c r="AW8" s="67">
        <f>SUM(AW9:AW11)</f>
        <v>-32035</v>
      </c>
      <c r="AX8" s="19">
        <f>AW8/$AW$16</f>
        <v>-5.7748606534326487E-2</v>
      </c>
      <c r="AY8" s="68">
        <f t="shared" si="0"/>
        <v>6.9294702760439364E-2</v>
      </c>
      <c r="AZ8" s="67">
        <f>SUM(AZ9:AZ11)</f>
        <v>-54297</v>
      </c>
      <c r="BA8" s="68">
        <f>AZ8/AZ16</f>
        <v>-5.9186968119025789E-2</v>
      </c>
      <c r="BB8" s="66">
        <f>AZ8/AJ8-1</f>
        <v>4.3410584572812105E-2</v>
      </c>
      <c r="BC8" s="67">
        <f>SUM(BC9:BC11)</f>
        <v>-28486</v>
      </c>
      <c r="BD8" s="19">
        <f>BC8/$BC$16</f>
        <v>-5.8525260411316338E-2</v>
      </c>
      <c r="BE8" s="68">
        <f t="shared" si="1"/>
        <v>7.6405683192261264E-2</v>
      </c>
      <c r="BF8" s="67">
        <f>SUM(BF9:BF11)</f>
        <v>-82783</v>
      </c>
      <c r="BG8" s="68">
        <f>BF8/BF16</f>
        <v>-5.8957589535300274E-2</v>
      </c>
      <c r="BH8" s="66">
        <f>BF8/AN8-1</f>
        <v>5.4533642454969389E-2</v>
      </c>
      <c r="BI8" s="67">
        <f>SUM(BI9:BI11)</f>
        <v>-29635</v>
      </c>
      <c r="BJ8" s="19">
        <f>BI8/$BI$16</f>
        <v>-4.1630493722062546E-2</v>
      </c>
      <c r="BK8" s="69">
        <f t="shared" si="2"/>
        <v>-9.1647509578544062E-2</v>
      </c>
      <c r="BL8" s="67">
        <f>SUM(BL9:BL11)</f>
        <v>-112418</v>
      </c>
      <c r="BM8" s="19">
        <f>BL8/$BL$16</f>
        <v>-5.3128402697961409E-2</v>
      </c>
      <c r="BN8" s="69">
        <f t="shared" si="3"/>
        <v>1.161733872056292E-2</v>
      </c>
      <c r="BO8" s="67">
        <f>SUM(BO9:BO11)</f>
        <v>-23584</v>
      </c>
      <c r="BP8" s="19">
        <f>BO8/$BO$16</f>
        <v>-5.3570049472340467E-2</v>
      </c>
      <c r="BQ8" s="68">
        <f t="shared" si="4"/>
        <v>5.9383703171323354E-2</v>
      </c>
      <c r="BR8" s="67">
        <f>SUM(BR9:BR11)</f>
        <v>-28569</v>
      </c>
      <c r="BS8" s="19">
        <f>BR8/$BR$16</f>
        <v>-4.5348410845268729E-2</v>
      </c>
      <c r="BT8" s="68">
        <f t="shared" si="5"/>
        <v>-0.10819416263461834</v>
      </c>
      <c r="BU8" s="67">
        <f>SUM(BU9:BU11)</f>
        <v>-52153</v>
      </c>
      <c r="BV8" s="68">
        <f>BU8/BU16</f>
        <v>-4.8730419020121749E-2</v>
      </c>
      <c r="BW8" s="66">
        <f t="shared" si="6"/>
        <v>-3.9486527800799309E-2</v>
      </c>
      <c r="BX8" s="67">
        <f>SUM(BX9:BX11)</f>
        <v>-18758</v>
      </c>
      <c r="BY8" s="19">
        <f>BX8/$BX$16</f>
        <v>-3.298167879874811E-2</v>
      </c>
      <c r="BZ8" s="68">
        <f t="shared" si="7"/>
        <v>-0.34150108825387915</v>
      </c>
      <c r="CA8" s="67">
        <f>SUM(CA9:CA11)</f>
        <v>-70911</v>
      </c>
      <c r="CB8" s="68">
        <f>CA8/CA16</f>
        <v>-4.3265455543861256E-2</v>
      </c>
      <c r="CC8" s="66">
        <f t="shared" si="8"/>
        <v>-0.14341108681734172</v>
      </c>
      <c r="CD8" s="67">
        <f>SUM(CD9:CD11)</f>
        <v>-17262</v>
      </c>
      <c r="CE8" s="19">
        <f>CD8/$CD$16</f>
        <v>-2.0956430001371845E-2</v>
      </c>
      <c r="CF8" s="68">
        <f t="shared" si="9"/>
        <v>-0.41751307575501939</v>
      </c>
      <c r="CG8" s="67">
        <f>SUM(CG9:CG11)</f>
        <v>-88170</v>
      </c>
      <c r="CH8" s="19">
        <f>CG8/$CG$16</f>
        <v>-3.5802400957654329E-2</v>
      </c>
      <c r="CI8" s="68">
        <f t="shared" si="10"/>
        <v>-0.21569499546335991</v>
      </c>
      <c r="CJ8" s="67">
        <f>SUM(CJ9:CJ11)</f>
        <v>-18810</v>
      </c>
      <c r="CK8" s="68">
        <f t="shared" si="11"/>
        <v>-3.6333292769848584E-2</v>
      </c>
      <c r="CL8" s="68">
        <f t="shared" si="100"/>
        <v>-0.2024253731343284</v>
      </c>
      <c r="CM8" s="67">
        <f>SUM(CM9:CM11)</f>
        <v>-28926</v>
      </c>
      <c r="CN8" s="68">
        <f t="shared" si="12"/>
        <v>-3.8585852387704712E-2</v>
      </c>
      <c r="CO8" s="68">
        <f>(CM8/BR8)-1</f>
        <v>1.2496062165284094E-2</v>
      </c>
      <c r="CP8" s="67">
        <f>SUM(CP9:CP11)</f>
        <v>-47736</v>
      </c>
      <c r="CQ8" s="68">
        <f t="shared" si="13"/>
        <v>-3.7665698775407146E-2</v>
      </c>
      <c r="CR8" s="66">
        <f t="shared" si="102"/>
        <v>-8.4693114490058119E-2</v>
      </c>
      <c r="CS8" s="67">
        <f>SUM(CS9:CS11)</f>
        <v>-24384</v>
      </c>
      <c r="CT8" s="68">
        <f t="shared" si="14"/>
        <v>-3.7109862481661177E-2</v>
      </c>
      <c r="CU8" s="68">
        <f t="shared" si="15"/>
        <v>0.29992536517752422</v>
      </c>
      <c r="CV8" s="67">
        <f>SUM(CV9:CV11)</f>
        <v>-72120</v>
      </c>
      <c r="CW8" s="68">
        <f t="shared" si="16"/>
        <v>-3.7475915021336119E-2</v>
      </c>
      <c r="CX8" s="66">
        <f t="shared" si="103"/>
        <v>1.7049540973896882E-2</v>
      </c>
      <c r="CY8" s="67">
        <f>SUM(CY9:CY11)</f>
        <v>-37308</v>
      </c>
      <c r="CZ8" s="68">
        <f t="shared" si="17"/>
        <v>-3.8375609455039192E-2</v>
      </c>
      <c r="DA8" s="66">
        <f t="shared" si="104"/>
        <v>1.1612791101842195</v>
      </c>
      <c r="DB8" s="67">
        <f>SUM(DB9:DB11)</f>
        <v>-109428</v>
      </c>
      <c r="DC8" s="68">
        <f t="shared" si="18"/>
        <v>-3.7777862934588867E-2</v>
      </c>
      <c r="DD8" s="66">
        <f t="shared" si="105"/>
        <v>0.24110241578768288</v>
      </c>
      <c r="DE8" s="67">
        <f>SUM(DE9:DE11)</f>
        <v>-20227</v>
      </c>
      <c r="DF8" s="68">
        <f t="shared" si="19"/>
        <v>-3.2666396425058829E-2</v>
      </c>
      <c r="DG8" s="66">
        <f t="shared" si="106"/>
        <v>7.5332270069112139E-2</v>
      </c>
      <c r="DH8" s="67">
        <f>SUM(DH9:DH11)</f>
        <v>-33398</v>
      </c>
      <c r="DI8" s="68">
        <f t="shared" si="20"/>
        <v>-3.905426880534725E-2</v>
      </c>
      <c r="DJ8" s="68">
        <f t="shared" si="21"/>
        <v>0.15460139666735806</v>
      </c>
      <c r="DK8" s="67">
        <f>SUM(DK9:DK11)</f>
        <v>-53625</v>
      </c>
      <c r="DL8" s="68">
        <f t="shared" si="22"/>
        <v>-3.6371516473499156E-2</v>
      </c>
      <c r="DM8" s="68">
        <f t="shared" si="107"/>
        <v>0.12336601307189543</v>
      </c>
      <c r="DN8" s="67">
        <f>SUM(DN9:DN11)</f>
        <v>-29018</v>
      </c>
      <c r="DO8" s="68">
        <f t="shared" si="23"/>
        <v>-3.6125289445509551E-2</v>
      </c>
      <c r="DP8" s="68">
        <f t="shared" si="24"/>
        <v>0.19004265091863526</v>
      </c>
      <c r="DQ8" s="67">
        <f>SUM(DQ9:DQ11)</f>
        <v>-82643</v>
      </c>
      <c r="DR8" s="68">
        <f t="shared" si="25"/>
        <v>-3.6284678621794256E-2</v>
      </c>
      <c r="DS8" s="68">
        <f t="shared" si="84"/>
        <v>0.14590959511924573</v>
      </c>
      <c r="DT8" s="67">
        <f>SUM(DT9:DT11)</f>
        <v>-43440</v>
      </c>
      <c r="DU8" s="68">
        <f t="shared" si="26"/>
        <v>-3.6678904226179823E-2</v>
      </c>
      <c r="DV8" s="68">
        <f t="shared" si="27"/>
        <v>0.16436153103891926</v>
      </c>
      <c r="DW8" s="67">
        <f>SUM(DW9:DW11)</f>
        <v>-126085</v>
      </c>
      <c r="DX8" s="68">
        <f t="shared" si="28"/>
        <v>-3.6420120394227547E-2</v>
      </c>
      <c r="DY8" s="68">
        <f t="shared" si="86"/>
        <v>0.15221881054209163</v>
      </c>
      <c r="DZ8" s="67">
        <f>SUM(DZ9:DZ11)</f>
        <v>-28825</v>
      </c>
      <c r="EA8" s="68">
        <f t="shared" si="29"/>
        <v>-3.9663919662158348E-2</v>
      </c>
      <c r="EB8" s="68">
        <f t="shared" si="30"/>
        <v>0.42507539427497898</v>
      </c>
      <c r="EC8" s="67">
        <f>SUM(EC9:EC11)</f>
        <v>-37145</v>
      </c>
      <c r="ED8" s="68">
        <f t="shared" si="31"/>
        <v>-3.9215458565904034E-2</v>
      </c>
      <c r="EE8" s="68">
        <f t="shared" si="32"/>
        <v>0.11219234684711665</v>
      </c>
      <c r="EF8" s="67">
        <f>SUM(EF9:EF11)</f>
        <v>-65970</v>
      </c>
      <c r="EG8" s="68">
        <f t="shared" si="33"/>
        <v>-3.941015595596959E-2</v>
      </c>
      <c r="EH8" s="68">
        <f t="shared" si="88"/>
        <v>0.23020979020979015</v>
      </c>
      <c r="EI8" s="67">
        <f>SUM(EI9:EI11)</f>
        <v>-33115</v>
      </c>
      <c r="EJ8" s="68">
        <f t="shared" si="34"/>
        <v>-3.6513775225544096E-2</v>
      </c>
      <c r="EK8" s="68">
        <f t="shared" si="35"/>
        <v>0.14118822799641606</v>
      </c>
      <c r="EL8" s="67">
        <f>SUM(EL9:EL11)</f>
        <v>-99085</v>
      </c>
      <c r="EM8" s="68">
        <f t="shared" si="36"/>
        <v>-3.8392360352317759E-2</v>
      </c>
      <c r="EN8" s="68">
        <f t="shared" si="90"/>
        <v>0.19895211935675139</v>
      </c>
      <c r="EO8" s="67">
        <f>SUM(EO9:EO11)</f>
        <v>-43403.4</v>
      </c>
      <c r="EP8" s="68">
        <f t="shared" si="37"/>
        <v>-3.2561813836036353E-2</v>
      </c>
      <c r="EQ8" s="68">
        <f t="shared" si="38"/>
        <v>-8.4254143646400603E-4</v>
      </c>
      <c r="ER8" s="67">
        <f>SUM(ER9:ER11)</f>
        <v>-142489.29999999999</v>
      </c>
      <c r="ES8" s="68">
        <f t="shared" si="39"/>
        <v>-3.6406809836657839E-2</v>
      </c>
      <c r="ET8" s="68">
        <f t="shared" si="40"/>
        <v>0.1301050878375698</v>
      </c>
      <c r="EU8" s="67">
        <f>SUM(EU9:EU11)</f>
        <v>-29171.200000000001</v>
      </c>
      <c r="EV8" s="68">
        <f t="shared" si="41"/>
        <v>-3.5814152208182529E-2</v>
      </c>
      <c r="EW8" s="66">
        <f t="shared" si="42"/>
        <v>1.2010407632263576E-2</v>
      </c>
      <c r="EX8" s="67">
        <f>SUM(EX9:EX11)</f>
        <v>-54043</v>
      </c>
      <c r="EY8" s="68">
        <f t="shared" si="43"/>
        <v>-4.8634896751074068E-2</v>
      </c>
      <c r="EZ8" s="68">
        <f t="shared" si="44"/>
        <v>0.45491990846681918</v>
      </c>
      <c r="FA8" s="67">
        <f>SUM(FA9:FA11)</f>
        <v>-83214.2</v>
      </c>
      <c r="FB8" s="68">
        <f t="shared" si="45"/>
        <v>-4.3212128073016033E-2</v>
      </c>
      <c r="FC8" s="68">
        <f t="shared" ref="FC8:FC13" si="109">(FA8/EF8)-1</f>
        <v>0.26139457329088978</v>
      </c>
      <c r="FD8" s="67">
        <f>SUM(FD9:FD11)</f>
        <v>-51852.619999999995</v>
      </c>
      <c r="FE8" s="68">
        <f t="shared" si="46"/>
        <v>-4.9520643382475825E-2</v>
      </c>
      <c r="FF8" s="68">
        <f t="shared" si="47"/>
        <v>0.56583481805828151</v>
      </c>
      <c r="FG8" s="67">
        <f>SUM(FG9:FG11)</f>
        <v>-135066.82</v>
      </c>
      <c r="FH8" s="68">
        <f t="shared" si="48"/>
        <v>-4.5434133755829935E-2</v>
      </c>
      <c r="FI8" s="68">
        <f t="shared" si="49"/>
        <v>0.36314093959731553</v>
      </c>
      <c r="FJ8" s="67">
        <f>SUM(FJ9:FJ11)</f>
        <v>-53392.459999999992</v>
      </c>
      <c r="FK8" s="68">
        <f t="shared" si="50"/>
        <v>-3.1975228274884457E-2</v>
      </c>
      <c r="FL8" s="68">
        <f t="shared" si="93"/>
        <v>0.23014464304639715</v>
      </c>
      <c r="FM8" s="67">
        <f>SUM(FM9:FM11)</f>
        <v>-188459.28</v>
      </c>
      <c r="FN8" s="68">
        <f t="shared" si="51"/>
        <v>-4.0593372868548999E-2</v>
      </c>
      <c r="FO8" s="19">
        <f t="shared" si="108"/>
        <v>0.32262057572042258</v>
      </c>
      <c r="FP8" s="67">
        <f>SUM(FP9:FP11)</f>
        <v>-45736.72</v>
      </c>
      <c r="FQ8" s="68">
        <f t="shared" si="52"/>
        <v>-4.5243788919719655E-2</v>
      </c>
      <c r="FR8" s="19">
        <f t="shared" si="53"/>
        <v>0.56787242211496269</v>
      </c>
      <c r="FS8" s="67">
        <f>SUM(FS9:FS11)</f>
        <v>-74136</v>
      </c>
      <c r="FT8" s="68">
        <f t="shared" si="54"/>
        <v>-5.4744173811200315E-2</v>
      </c>
      <c r="FU8" s="68">
        <f t="shared" si="80"/>
        <v>0.37179653239087385</v>
      </c>
      <c r="FV8" s="67">
        <f>SUM(FV9:FV11)</f>
        <v>-119872.72</v>
      </c>
      <c r="FW8" s="68">
        <f t="shared" si="55"/>
        <v>-5.0683539973547014E-2</v>
      </c>
      <c r="FX8" s="68">
        <f t="shared" si="81"/>
        <v>0.44053202458234297</v>
      </c>
      <c r="FY8" s="67">
        <f>SUM(FY9:FY11)</f>
        <v>-76307.037290000007</v>
      </c>
      <c r="FZ8" s="68">
        <f t="shared" si="56"/>
        <v>-6.1125582093378143E-2</v>
      </c>
      <c r="GA8" s="68">
        <f t="shared" si="57"/>
        <v>0.47161391825523991</v>
      </c>
      <c r="GB8" s="67">
        <f>SUM(GB9:GB11)</f>
        <v>-196179.75728999998</v>
      </c>
      <c r="GC8" s="68">
        <f t="shared" si="58"/>
        <v>-5.4290996918211383E-2</v>
      </c>
      <c r="GD8" s="68">
        <f t="shared" si="59"/>
        <v>0.45246447121506206</v>
      </c>
      <c r="GE8" s="67">
        <f>SUM(GE9:GE11)</f>
        <v>-84962.580940378</v>
      </c>
      <c r="GF8" s="68">
        <f t="shared" si="60"/>
        <v>-4.6241511457367775E-2</v>
      </c>
      <c r="GG8" s="68">
        <f t="shared" si="61"/>
        <v>0.59128425512475014</v>
      </c>
      <c r="GH8" s="67">
        <f>SUM(GH9:GH11)</f>
        <v>-281143.33235320012</v>
      </c>
      <c r="GI8" s="68">
        <f t="shared" si="62"/>
        <v>-5.1577869359358888E-2</v>
      </c>
      <c r="GJ8" s="68">
        <f t="shared" si="63"/>
        <v>0.49179882441023937</v>
      </c>
      <c r="GK8" s="67">
        <f>SUM(GK9:GK11)</f>
        <v>-50177</v>
      </c>
      <c r="GL8" s="68">
        <f t="shared" si="64"/>
        <v>-4.6626486319725539E-2</v>
      </c>
      <c r="GM8" s="19">
        <f t="shared" si="65"/>
        <v>9.7083481281561079E-2</v>
      </c>
      <c r="GN8" s="67">
        <f>SUM(GN9:GN11)</f>
        <v>-77523</v>
      </c>
      <c r="GO8" s="68">
        <f t="shared" si="66"/>
        <v>-5.2927995586773427E-2</v>
      </c>
      <c r="GP8" s="68">
        <f t="shared" si="67"/>
        <v>4.5686306247976649E-2</v>
      </c>
      <c r="GQ8" s="67">
        <f>SUM(GQ9:GQ11)</f>
        <v>-127700</v>
      </c>
      <c r="GR8" s="68">
        <f t="shared" si="68"/>
        <v>-5.0259048596603635E-2</v>
      </c>
      <c r="GS8" s="68">
        <f t="shared" si="69"/>
        <v>6.5296591251120306E-2</v>
      </c>
      <c r="GT8" s="67">
        <f>SUM(GT9:GT11)</f>
        <v>-68812</v>
      </c>
      <c r="GU8" s="68">
        <f t="shared" si="70"/>
        <v>-5.4594586875147767E-2</v>
      </c>
      <c r="GV8" s="68">
        <f t="shared" si="71"/>
        <v>-9.8222097937253117E-2</v>
      </c>
      <c r="GW8" s="67">
        <f>SUM(GW9:GW11)</f>
        <v>-196512</v>
      </c>
      <c r="GX8" s="68">
        <f t="shared" si="72"/>
        <v>-5.169662432449923E-2</v>
      </c>
      <c r="GY8" s="68">
        <f t="shared" si="73"/>
        <v>1.6935626518739255E-3</v>
      </c>
      <c r="GZ8" s="67">
        <f>SUM(GZ9:GZ11)</f>
        <v>-65692</v>
      </c>
      <c r="HA8" s="68">
        <f t="shared" si="74"/>
        <v>-3.4205604362188259E-2</v>
      </c>
      <c r="HB8" s="68">
        <f t="shared" si="75"/>
        <v>-0.22681256533274363</v>
      </c>
      <c r="HC8" s="67">
        <f>SUM(HC9:HC11)</f>
        <v>-262204</v>
      </c>
      <c r="HD8" s="68">
        <f t="shared" si="76"/>
        <v>-4.5825775924112834E-2</v>
      </c>
      <c r="HE8" s="68">
        <f t="shared" si="77"/>
        <v>-6.7365397552472173E-2</v>
      </c>
      <c r="HF8" s="67">
        <f>SUM(HF9:HF11)</f>
        <v>-46366</v>
      </c>
      <c r="HG8" s="68">
        <f t="shared" si="78"/>
        <v>-3.7552928522601732E-2</v>
      </c>
      <c r="HH8" s="19">
        <f t="shared" si="79"/>
        <v>-7.5951132989218184E-2</v>
      </c>
    </row>
    <row r="9" spans="2:216" ht="16.5" customHeight="1">
      <c r="B9" s="222" t="s">
        <v>383</v>
      </c>
      <c r="C9" s="218" t="s">
        <v>395</v>
      </c>
      <c r="D9" s="210" t="s">
        <v>80</v>
      </c>
      <c r="E9" s="24" t="s">
        <v>80</v>
      </c>
      <c r="F9" s="210" t="s">
        <v>80</v>
      </c>
      <c r="G9" s="24" t="s">
        <v>80</v>
      </c>
      <c r="H9" s="210" t="s">
        <v>80</v>
      </c>
      <c r="I9" s="185" t="s">
        <v>80</v>
      </c>
      <c r="J9" s="210" t="s">
        <v>80</v>
      </c>
      <c r="K9" s="24" t="s">
        <v>80</v>
      </c>
      <c r="L9" s="210" t="s">
        <v>80</v>
      </c>
      <c r="M9" s="185" t="s">
        <v>80</v>
      </c>
      <c r="N9" s="210" t="s">
        <v>80</v>
      </c>
      <c r="O9" s="24" t="s">
        <v>80</v>
      </c>
      <c r="P9" s="210" t="s">
        <v>80</v>
      </c>
      <c r="Q9" s="24" t="s">
        <v>80</v>
      </c>
      <c r="R9" s="210" t="s">
        <v>80</v>
      </c>
      <c r="S9" s="24" t="s">
        <v>80</v>
      </c>
      <c r="T9" s="210" t="s">
        <v>80</v>
      </c>
      <c r="U9" s="24" t="s">
        <v>80</v>
      </c>
      <c r="V9" s="210" t="s">
        <v>80</v>
      </c>
      <c r="W9" s="185" t="s">
        <v>80</v>
      </c>
      <c r="X9" s="210" t="s">
        <v>80</v>
      </c>
      <c r="Y9" s="24" t="s">
        <v>80</v>
      </c>
      <c r="Z9" s="210" t="s">
        <v>80</v>
      </c>
      <c r="AA9" s="185" t="s">
        <v>80</v>
      </c>
      <c r="AB9" s="210" t="s">
        <v>80</v>
      </c>
      <c r="AC9" s="24" t="s">
        <v>80</v>
      </c>
      <c r="AD9" s="210" t="s">
        <v>80</v>
      </c>
      <c r="AE9" s="24" t="s">
        <v>80</v>
      </c>
      <c r="AF9" s="210">
        <v>-15924</v>
      </c>
      <c r="AG9" s="24">
        <f>AF9/$AF$16</f>
        <v>-4.1535488010683831E-2</v>
      </c>
      <c r="AH9" s="210">
        <v>-23730</v>
      </c>
      <c r="AI9" s="24">
        <f>AH9/$AH$16</f>
        <v>-4.6506978986606461E-2</v>
      </c>
      <c r="AJ9" s="211">
        <v>-39654</v>
      </c>
      <c r="AK9" s="185">
        <f>AJ9/AJ$16</f>
        <v>-4.4374119461208172E-2</v>
      </c>
      <c r="AL9" s="210">
        <v>-21331</v>
      </c>
      <c r="AM9" s="24">
        <f>AL9/$AL$16</f>
        <v>-4.7504197900381712E-2</v>
      </c>
      <c r="AN9" s="211">
        <v>-60985</v>
      </c>
      <c r="AO9" s="185">
        <f>AN9/AN$16</f>
        <v>-4.5420928408692281E-2</v>
      </c>
      <c r="AP9" s="210">
        <v>-27621</v>
      </c>
      <c r="AQ9" s="24">
        <f>AP9/$AP$16</f>
        <v>-4.5003079389596551E-2</v>
      </c>
      <c r="AR9" s="210">
        <v>-88606</v>
      </c>
      <c r="AS9" s="24">
        <f>AR9/$AR$16</f>
        <v>-4.5289819885484826E-2</v>
      </c>
      <c r="AT9" s="210">
        <v>-17008</v>
      </c>
      <c r="AU9" s="24">
        <f>AT9/$AT$16</f>
        <v>-4.6899343442281652E-2</v>
      </c>
      <c r="AV9" s="185">
        <f>(AT9/AF9)-1</f>
        <v>6.8073348404923406E-2</v>
      </c>
      <c r="AW9" s="210">
        <v>-25930</v>
      </c>
      <c r="AX9" s="24">
        <f>AW9/$AW$16</f>
        <v>-4.6743292256440951E-2</v>
      </c>
      <c r="AY9" s="185">
        <f>(AW9/AH9)-1</f>
        <v>9.2709650231774132E-2</v>
      </c>
      <c r="AZ9" s="211">
        <v>-42938</v>
      </c>
      <c r="BA9" s="185">
        <f>AZ9/AZ$16</f>
        <v>-4.6804980700494124E-2</v>
      </c>
      <c r="BB9" s="212">
        <f>AZ9/AJ9-1</f>
        <v>8.2816361527210391E-2</v>
      </c>
      <c r="BC9" s="210">
        <v>-22949</v>
      </c>
      <c r="BD9" s="24">
        <f>BC9/$BC$16</f>
        <v>-4.7149343578575392E-2</v>
      </c>
      <c r="BE9" s="185">
        <f>(BC9/AL9)-1</f>
        <v>7.5852046317566035E-2</v>
      </c>
      <c r="BF9" s="211">
        <v>-65887</v>
      </c>
      <c r="BG9" s="185">
        <f>BF9/BF16</f>
        <v>-4.6924352846747869E-2</v>
      </c>
      <c r="BH9" s="212">
        <f>BF9/AN9-1</f>
        <v>8.0380421415102044E-2</v>
      </c>
      <c r="BI9" s="210">
        <v>-24347</v>
      </c>
      <c r="BJ9" s="24">
        <f>BI9/$BI$16</f>
        <v>-3.4202045913651315E-2</v>
      </c>
      <c r="BK9" s="213">
        <f>(BI9/AP9)-1</f>
        <v>-0.11853300025343039</v>
      </c>
      <c r="BL9" s="210">
        <v>-90234</v>
      </c>
      <c r="BM9" s="24">
        <f>BL9/$BL$16</f>
        <v>-4.2644312201318736E-2</v>
      </c>
      <c r="BN9" s="213">
        <f>(BL9/AR9)-1</f>
        <v>1.8373473579667232E-2</v>
      </c>
      <c r="BO9" s="26">
        <v>-18914</v>
      </c>
      <c r="BP9" s="24">
        <f>BO9/$BO$16</f>
        <v>-4.2962343780522709E-2</v>
      </c>
      <c r="BQ9" s="185">
        <f>(BO9/AT9)-1</f>
        <v>0.11206491063029156</v>
      </c>
      <c r="BR9" s="210">
        <v>-22990</v>
      </c>
      <c r="BS9" s="24">
        <f>BR9/$BR$16</f>
        <v>-3.649270066620211E-2</v>
      </c>
      <c r="BT9" s="185">
        <f>(BR9/AW9)-1</f>
        <v>-0.11338218279984569</v>
      </c>
      <c r="BU9" s="211">
        <v>-41904</v>
      </c>
      <c r="BV9" s="185">
        <f>BU9/BU16</f>
        <v>-3.9154017575579195E-2</v>
      </c>
      <c r="BW9" s="212">
        <f>BU9/AZ9-1</f>
        <v>-2.4081233406306746E-2</v>
      </c>
      <c r="BX9" s="210">
        <v>-13343</v>
      </c>
      <c r="BY9" s="24">
        <f>BX9/$BX$16</f>
        <v>-2.3460632274853184E-2</v>
      </c>
      <c r="BZ9" s="185">
        <f>(BX9/BC9)-1</f>
        <v>-0.41858033029761643</v>
      </c>
      <c r="CA9" s="211">
        <v>-55247</v>
      </c>
      <c r="CB9" s="185">
        <f>CA9/CA$16</f>
        <v>-3.3708262786192593E-2</v>
      </c>
      <c r="CC9" s="212">
        <f>CA9/BF9-1</f>
        <v>-0.16148860928559505</v>
      </c>
      <c r="CD9" s="210">
        <v>-12569</v>
      </c>
      <c r="CE9" s="24">
        <f>CD9/$CD$16</f>
        <v>-1.5259029584477042E-2</v>
      </c>
      <c r="CF9" s="185">
        <f>CD9/BI9-1</f>
        <v>-0.48375569885406822</v>
      </c>
      <c r="CG9" s="210">
        <v>-67815</v>
      </c>
      <c r="CH9" s="24">
        <f>CG9/$CG$16</f>
        <v>-2.7537028705266288E-2</v>
      </c>
      <c r="CI9" s="185">
        <f>CG9/BL9-1</f>
        <v>-0.24845401954917212</v>
      </c>
      <c r="CJ9" s="210">
        <v>-13092</v>
      </c>
      <c r="CK9" s="185">
        <f t="shared" si="11"/>
        <v>-2.5288435350497483E-2</v>
      </c>
      <c r="CL9" s="185">
        <f>(CJ9/BO9)-1</f>
        <v>-0.30781431743681931</v>
      </c>
      <c r="CM9" s="210">
        <v>-21849</v>
      </c>
      <c r="CN9" s="185">
        <f t="shared" si="12"/>
        <v>-2.9145484644228729E-2</v>
      </c>
      <c r="CO9" s="185">
        <f>(CM9/BR9)-1</f>
        <v>-4.9630274032187893E-2</v>
      </c>
      <c r="CP9" s="210">
        <v>-34941</v>
      </c>
      <c r="CQ9" s="185">
        <f t="shared" si="13"/>
        <v>-2.7569909102386062E-2</v>
      </c>
      <c r="CR9" s="212">
        <f>(CP9/BU9)-1</f>
        <v>-0.16616552119129435</v>
      </c>
      <c r="CS9" s="210">
        <v>-16607</v>
      </c>
      <c r="CT9" s="185">
        <f t="shared" si="14"/>
        <v>-2.5274093103385301E-2</v>
      </c>
      <c r="CU9" s="185">
        <f>(CS9/BX9)-1</f>
        <v>0.24462264857977956</v>
      </c>
      <c r="CV9" s="210">
        <v>-51548</v>
      </c>
      <c r="CW9" s="185">
        <f t="shared" si="16"/>
        <v>-2.6786029777035973E-2</v>
      </c>
      <c r="CX9" s="212">
        <f>(CV9/CA9)-1</f>
        <v>-6.6953861748149213E-2</v>
      </c>
      <c r="CY9" s="210">
        <v>-30773</v>
      </c>
      <c r="CZ9" s="185">
        <f t="shared" si="17"/>
        <v>-3.1653603242197945E-2</v>
      </c>
      <c r="DA9" s="212">
        <f>(CY9/CD9)-1</f>
        <v>1.4483252446495345</v>
      </c>
      <c r="DB9" s="210">
        <v>-82321</v>
      </c>
      <c r="DC9" s="185">
        <f t="shared" si="18"/>
        <v>-2.8419704779748239E-2</v>
      </c>
      <c r="DD9" s="212">
        <f>(DB9/CG9)-1</f>
        <v>0.21390547813905481</v>
      </c>
      <c r="DE9" s="210">
        <v>-13413</v>
      </c>
      <c r="DF9" s="185">
        <f t="shared" si="19"/>
        <v>-2.166185668904504E-2</v>
      </c>
      <c r="DG9" s="212">
        <f>(DE9/CJ9)-1</f>
        <v>2.4518790100825028E-2</v>
      </c>
      <c r="DH9" s="210">
        <v>-26471</v>
      </c>
      <c r="DI9" s="185">
        <f t="shared" si="20"/>
        <v>-3.0954115502315915E-2</v>
      </c>
      <c r="DJ9" s="185">
        <f t="shared" si="21"/>
        <v>0.21154286237356401</v>
      </c>
      <c r="DK9" s="210">
        <v>-39884</v>
      </c>
      <c r="DL9" s="185">
        <f t="shared" si="22"/>
        <v>-2.705159091895646E-2</v>
      </c>
      <c r="DM9" s="185">
        <f>(DK9/CP9)-1</f>
        <v>0.14146704444635239</v>
      </c>
      <c r="DN9" s="210">
        <v>-19321</v>
      </c>
      <c r="DO9" s="185">
        <f t="shared" si="23"/>
        <v>-2.4053233075218484E-2</v>
      </c>
      <c r="DP9" s="185">
        <f t="shared" si="24"/>
        <v>0.16342506172096094</v>
      </c>
      <c r="DQ9" s="210">
        <v>-59205</v>
      </c>
      <c r="DR9" s="185">
        <f t="shared" si="25"/>
        <v>-2.5994148298141753E-2</v>
      </c>
      <c r="DS9" s="185">
        <f>(DQ9/CV9)-1</f>
        <v>0.1485411655156359</v>
      </c>
      <c r="DT9" s="210">
        <v>-32658</v>
      </c>
      <c r="DU9" s="185">
        <f t="shared" si="26"/>
        <v>-2.7575038080538228E-2</v>
      </c>
      <c r="DV9" s="185">
        <f t="shared" si="27"/>
        <v>6.1254996262957828E-2</v>
      </c>
      <c r="DW9" s="210">
        <v>-91863</v>
      </c>
      <c r="DX9" s="185">
        <f t="shared" si="28"/>
        <v>-2.6534968630486776E-2</v>
      </c>
      <c r="DY9" s="185">
        <f>(DW9/DB9)-1</f>
        <v>0.11591210019314624</v>
      </c>
      <c r="DZ9" s="210">
        <v>-15946</v>
      </c>
      <c r="EA9" s="185">
        <f t="shared" si="29"/>
        <v>-2.1942094117355666E-2</v>
      </c>
      <c r="EB9" s="185">
        <f t="shared" si="30"/>
        <v>0.18884664131812423</v>
      </c>
      <c r="EC9" s="210">
        <v>-26288</v>
      </c>
      <c r="ED9" s="185">
        <f t="shared" si="31"/>
        <v>-2.7753290477331681E-2</v>
      </c>
      <c r="EE9" s="185">
        <f t="shared" si="32"/>
        <v>-6.913225794265454E-3</v>
      </c>
      <c r="EF9" s="210">
        <v>-42234</v>
      </c>
      <c r="EG9" s="185">
        <f t="shared" si="33"/>
        <v>-2.5230385427382443E-2</v>
      </c>
      <c r="EH9" s="185">
        <f>(EF9/DK9)-1</f>
        <v>5.8920870524521218E-2</v>
      </c>
      <c r="EI9" s="210">
        <v>-22273</v>
      </c>
      <c r="EJ9" s="185">
        <f t="shared" si="34"/>
        <v>-2.4559000924008565E-2</v>
      </c>
      <c r="EK9" s="185">
        <f t="shared" si="35"/>
        <v>0.15278712281972973</v>
      </c>
      <c r="EL9" s="210">
        <v>-64507</v>
      </c>
      <c r="EM9" s="185">
        <f t="shared" si="36"/>
        <v>-2.4994459194095594E-2</v>
      </c>
      <c r="EN9" s="185">
        <f>(EL9/DQ9)-1</f>
        <v>8.9553247191960228E-2</v>
      </c>
      <c r="EO9" s="210">
        <v>-32078.5</v>
      </c>
      <c r="EP9" s="185">
        <f t="shared" si="37"/>
        <v>-2.406572169782303E-2</v>
      </c>
      <c r="EQ9" s="185">
        <f>(EO9/DT9)-1</f>
        <v>-1.774450364382385E-2</v>
      </c>
      <c r="ER9" s="210">
        <v>-96586.7</v>
      </c>
      <c r="ES9" s="185">
        <f t="shared" si="39"/>
        <v>-2.4678439852328E-2</v>
      </c>
      <c r="ET9" s="185">
        <f>(ER9/DW9)-1</f>
        <v>5.1421137998976629E-2</v>
      </c>
      <c r="EU9" s="210">
        <v>-15014.400000000001</v>
      </c>
      <c r="EV9" s="185">
        <f t="shared" si="41"/>
        <v>-1.8433523712241381E-2</v>
      </c>
      <c r="EW9" s="212">
        <f>(EU9/DZ9)-1</f>
        <v>-5.8422174840085161E-2</v>
      </c>
      <c r="EX9" s="210">
        <v>-37942</v>
      </c>
      <c r="EY9" s="185">
        <f t="shared" si="43"/>
        <v>-3.4145129850845661E-2</v>
      </c>
      <c r="EZ9" s="185">
        <f t="shared" si="44"/>
        <v>0.44332014607425441</v>
      </c>
      <c r="FA9" s="210">
        <v>-52956.4</v>
      </c>
      <c r="FB9" s="185">
        <f t="shared" si="45"/>
        <v>-2.7499618323385509E-2</v>
      </c>
      <c r="FC9" s="185">
        <f t="shared" si="109"/>
        <v>0.2538807595775916</v>
      </c>
      <c r="FD9" s="210">
        <v>-29847.1</v>
      </c>
      <c r="FE9" s="185">
        <f t="shared" si="46"/>
        <v>-2.8504781341831799E-2</v>
      </c>
      <c r="FF9" s="185">
        <f>(FD9/EI9)-1</f>
        <v>0.34005746868405695</v>
      </c>
      <c r="FG9" s="210">
        <v>-82803.5</v>
      </c>
      <c r="FH9" s="185">
        <f t="shared" si="48"/>
        <v>-2.7853660095431755E-2</v>
      </c>
      <c r="FI9" s="185">
        <f>(FG9/EL9)-1</f>
        <v>0.28363588447765364</v>
      </c>
      <c r="FJ9" s="210">
        <v>-34263.949999999997</v>
      </c>
      <c r="FK9" s="185">
        <f t="shared" si="50"/>
        <v>-2.0519706768506778E-2</v>
      </c>
      <c r="FL9" s="185">
        <f>(FJ9/EO9)-1</f>
        <v>6.812818554483524E-2</v>
      </c>
      <c r="FM9" s="210">
        <v>-117067.45</v>
      </c>
      <c r="FN9" s="185">
        <f t="shared" si="51"/>
        <v>-2.5215859089667628E-2</v>
      </c>
      <c r="FO9" s="24">
        <f>(FM9/ER9)-1</f>
        <v>0.21204524018317228</v>
      </c>
      <c r="FP9" s="210">
        <v>-24765</v>
      </c>
      <c r="FQ9" s="185">
        <f t="shared" si="52"/>
        <v>-2.4498093273782145E-2</v>
      </c>
      <c r="FR9" s="24">
        <f t="shared" si="53"/>
        <v>0.64941656010230164</v>
      </c>
      <c r="FS9" s="210">
        <v>-45151</v>
      </c>
      <c r="FT9" s="185">
        <f t="shared" si="54"/>
        <v>-3.3340808672568056E-2</v>
      </c>
      <c r="FU9" s="185">
        <f t="shared" si="80"/>
        <v>0.19000052712034154</v>
      </c>
      <c r="FV9" s="32">
        <f>FP9+FS9</f>
        <v>-69916</v>
      </c>
      <c r="FW9" s="185">
        <f t="shared" si="55"/>
        <v>-2.9561274498405583E-2</v>
      </c>
      <c r="FX9" s="185">
        <f t="shared" si="81"/>
        <v>0.32025590863427267</v>
      </c>
      <c r="FY9" s="210">
        <v>-41657.216569999997</v>
      </c>
      <c r="FZ9" s="185">
        <f t="shared" si="56"/>
        <v>-3.3369420457959008E-2</v>
      </c>
      <c r="GA9" s="185">
        <f t="shared" si="57"/>
        <v>0.39568723829115715</v>
      </c>
      <c r="GB9" s="32">
        <f>FV9+FY9</f>
        <v>-111573.21656999999</v>
      </c>
      <c r="GC9" s="185">
        <f t="shared" si="58"/>
        <v>-3.0876891890545582E-2</v>
      </c>
      <c r="GD9" s="185">
        <f t="shared" si="59"/>
        <v>0.34744565833569818</v>
      </c>
      <c r="GE9" s="210">
        <v>-53166.789307177904</v>
      </c>
      <c r="GF9" s="185">
        <f t="shared" si="60"/>
        <v>-2.8936417299099855E-2</v>
      </c>
      <c r="GG9" s="185">
        <f t="shared" si="61"/>
        <v>0.55168301690779686</v>
      </c>
      <c r="GH9" s="32">
        <v>-164741</v>
      </c>
      <c r="GI9" s="185">
        <f t="shared" si="62"/>
        <v>-3.0222981654977974E-2</v>
      </c>
      <c r="GJ9" s="185">
        <f t="shared" si="63"/>
        <v>0.40723147211287181</v>
      </c>
      <c r="GK9" s="210">
        <v>-18550</v>
      </c>
      <c r="GL9" s="185">
        <f t="shared" si="64"/>
        <v>-1.7237406007352147E-2</v>
      </c>
      <c r="GM9" s="24">
        <f t="shared" si="65"/>
        <v>-0.25095901473854232</v>
      </c>
      <c r="GN9" s="210">
        <v>-41890</v>
      </c>
      <c r="GO9" s="185">
        <f t="shared" si="66"/>
        <v>-2.8599947565624898E-2</v>
      </c>
      <c r="GP9" s="185">
        <f t="shared" si="67"/>
        <v>-7.2224313968682896E-2</v>
      </c>
      <c r="GQ9" s="32">
        <f>GK9+GN9</f>
        <v>-60440</v>
      </c>
      <c r="GR9" s="185">
        <f t="shared" si="68"/>
        <v>-2.3787446336560093E-2</v>
      </c>
      <c r="GS9" s="185">
        <f t="shared" si="69"/>
        <v>-0.13553406945477431</v>
      </c>
      <c r="GT9" s="210">
        <v>-31811</v>
      </c>
      <c r="GU9" s="185">
        <f t="shared" si="70"/>
        <v>-2.5238452640314563E-2</v>
      </c>
      <c r="GV9" s="185">
        <f t="shared" si="71"/>
        <v>-0.23636280531260656</v>
      </c>
      <c r="GW9" s="32">
        <f>GQ9+GT9</f>
        <v>-92251</v>
      </c>
      <c r="GX9" s="185">
        <f t="shared" si="72"/>
        <v>-2.4268570319163098E-2</v>
      </c>
      <c r="GY9" s="185">
        <f t="shared" si="73"/>
        <v>-0.17317970355257628</v>
      </c>
      <c r="GZ9" s="210">
        <v>-33963</v>
      </c>
      <c r="HA9" s="185">
        <f t="shared" si="74"/>
        <v>-1.768442033966084E-2</v>
      </c>
      <c r="HB9" s="185">
        <f t="shared" si="75"/>
        <v>-0.36119896569690457</v>
      </c>
      <c r="HC9" s="32">
        <f>GW9+GZ9</f>
        <v>-126214</v>
      </c>
      <c r="HD9" s="185">
        <f t="shared" si="76"/>
        <v>-2.2058605065086639E-2</v>
      </c>
      <c r="HE9" s="185">
        <f t="shared" si="77"/>
        <v>-0.23386406541176752</v>
      </c>
      <c r="HF9" s="210">
        <v>-18732</v>
      </c>
      <c r="HG9" s="185">
        <f t="shared" si="78"/>
        <v>-1.5171493272772629E-2</v>
      </c>
      <c r="HH9" s="24">
        <f t="shared" si="79"/>
        <v>9.8113207547170234E-3</v>
      </c>
    </row>
    <row r="10" spans="2:216" ht="16.5" customHeight="1">
      <c r="B10" s="222" t="s">
        <v>384</v>
      </c>
      <c r="C10" s="222" t="s">
        <v>1105</v>
      </c>
      <c r="D10" s="189" t="s">
        <v>80</v>
      </c>
      <c r="E10" s="189" t="s">
        <v>80</v>
      </c>
      <c r="F10" s="189" t="s">
        <v>80</v>
      </c>
      <c r="G10" s="189" t="s">
        <v>80</v>
      </c>
      <c r="H10" s="189" t="s">
        <v>80</v>
      </c>
      <c r="I10" s="189" t="s">
        <v>80</v>
      </c>
      <c r="J10" s="189" t="s">
        <v>80</v>
      </c>
      <c r="K10" s="189" t="s">
        <v>80</v>
      </c>
      <c r="L10" s="189" t="s">
        <v>80</v>
      </c>
      <c r="M10" s="189" t="s">
        <v>80</v>
      </c>
      <c r="N10" s="189" t="s">
        <v>80</v>
      </c>
      <c r="O10" s="189" t="s">
        <v>80</v>
      </c>
      <c r="P10" s="189" t="s">
        <v>80</v>
      </c>
      <c r="Q10" s="189" t="s">
        <v>80</v>
      </c>
      <c r="R10" s="189" t="s">
        <v>80</v>
      </c>
      <c r="S10" s="189" t="s">
        <v>80</v>
      </c>
      <c r="T10" s="189" t="s">
        <v>80</v>
      </c>
      <c r="U10" s="189" t="s">
        <v>80</v>
      </c>
      <c r="V10" s="189" t="s">
        <v>80</v>
      </c>
      <c r="W10" s="189" t="s">
        <v>80</v>
      </c>
      <c r="X10" s="189" t="s">
        <v>80</v>
      </c>
      <c r="Y10" s="189" t="s">
        <v>80</v>
      </c>
      <c r="Z10" s="189" t="s">
        <v>80</v>
      </c>
      <c r="AA10" s="189" t="s">
        <v>80</v>
      </c>
      <c r="AB10" s="189" t="s">
        <v>80</v>
      </c>
      <c r="AC10" s="189" t="s">
        <v>80</v>
      </c>
      <c r="AD10" s="189" t="s">
        <v>80</v>
      </c>
      <c r="AE10" s="189" t="s">
        <v>80</v>
      </c>
      <c r="AF10" s="189" t="s">
        <v>80</v>
      </c>
      <c r="AG10" s="189" t="s">
        <v>80</v>
      </c>
      <c r="AH10" s="189" t="s">
        <v>80</v>
      </c>
      <c r="AI10" s="189" t="s">
        <v>80</v>
      </c>
      <c r="AJ10" s="189" t="s">
        <v>80</v>
      </c>
      <c r="AK10" s="189" t="s">
        <v>80</v>
      </c>
      <c r="AL10" s="189" t="s">
        <v>80</v>
      </c>
      <c r="AM10" s="189" t="s">
        <v>80</v>
      </c>
      <c r="AN10" s="189" t="s">
        <v>80</v>
      </c>
      <c r="AO10" s="189" t="s">
        <v>80</v>
      </c>
      <c r="AP10" s="189" t="s">
        <v>80</v>
      </c>
      <c r="AQ10" s="189" t="s">
        <v>80</v>
      </c>
      <c r="AR10" s="189" t="s">
        <v>80</v>
      </c>
      <c r="AS10" s="189" t="s">
        <v>80</v>
      </c>
      <c r="AT10" s="189" t="s">
        <v>80</v>
      </c>
      <c r="AU10" s="189" t="s">
        <v>80</v>
      </c>
      <c r="AV10" s="189" t="s">
        <v>80</v>
      </c>
      <c r="AW10" s="189" t="s">
        <v>80</v>
      </c>
      <c r="AX10" s="189" t="s">
        <v>80</v>
      </c>
      <c r="AY10" s="189" t="s">
        <v>80</v>
      </c>
      <c r="AZ10" s="189" t="s">
        <v>80</v>
      </c>
      <c r="BA10" s="189" t="s">
        <v>80</v>
      </c>
      <c r="BB10" s="189" t="s">
        <v>80</v>
      </c>
      <c r="BC10" s="189" t="s">
        <v>80</v>
      </c>
      <c r="BD10" s="189" t="s">
        <v>80</v>
      </c>
      <c r="BE10" s="189" t="s">
        <v>80</v>
      </c>
      <c r="BF10" s="189" t="s">
        <v>80</v>
      </c>
      <c r="BG10" s="189" t="s">
        <v>80</v>
      </c>
      <c r="BH10" s="189" t="s">
        <v>80</v>
      </c>
      <c r="BI10" s="189" t="s">
        <v>80</v>
      </c>
      <c r="BJ10" s="189" t="s">
        <v>80</v>
      </c>
      <c r="BK10" s="189" t="s">
        <v>80</v>
      </c>
      <c r="BL10" s="189" t="s">
        <v>80</v>
      </c>
      <c r="BM10" s="189" t="s">
        <v>80</v>
      </c>
      <c r="BN10" s="189" t="s">
        <v>80</v>
      </c>
      <c r="BO10" s="189" t="s">
        <v>80</v>
      </c>
      <c r="BP10" s="189" t="s">
        <v>80</v>
      </c>
      <c r="BQ10" s="189" t="s">
        <v>80</v>
      </c>
      <c r="BR10" s="189" t="s">
        <v>80</v>
      </c>
      <c r="BS10" s="189" t="s">
        <v>80</v>
      </c>
      <c r="BT10" s="189" t="s">
        <v>80</v>
      </c>
      <c r="BU10" s="189" t="s">
        <v>80</v>
      </c>
      <c r="BV10" s="189" t="s">
        <v>80</v>
      </c>
      <c r="BW10" s="189" t="s">
        <v>80</v>
      </c>
      <c r="BX10" s="189" t="s">
        <v>80</v>
      </c>
      <c r="BY10" s="189" t="s">
        <v>80</v>
      </c>
      <c r="BZ10" s="189" t="s">
        <v>80</v>
      </c>
      <c r="CA10" s="189" t="s">
        <v>80</v>
      </c>
      <c r="CB10" s="189" t="s">
        <v>80</v>
      </c>
      <c r="CC10" s="189" t="s">
        <v>80</v>
      </c>
      <c r="CD10" s="189" t="s">
        <v>80</v>
      </c>
      <c r="CE10" s="189" t="s">
        <v>80</v>
      </c>
      <c r="CF10" s="189" t="s">
        <v>80</v>
      </c>
      <c r="CG10" s="189" t="s">
        <v>80</v>
      </c>
      <c r="CH10" s="189" t="s">
        <v>80</v>
      </c>
      <c r="CI10" s="189" t="s">
        <v>80</v>
      </c>
      <c r="CJ10" s="189" t="s">
        <v>80</v>
      </c>
      <c r="CK10" s="189" t="s">
        <v>80</v>
      </c>
      <c r="CL10" s="189" t="s">
        <v>80</v>
      </c>
      <c r="CM10" s="189" t="s">
        <v>80</v>
      </c>
      <c r="CN10" s="189" t="s">
        <v>80</v>
      </c>
      <c r="CO10" s="189" t="s">
        <v>80</v>
      </c>
      <c r="CP10" s="189" t="s">
        <v>80</v>
      </c>
      <c r="CQ10" s="189" t="s">
        <v>80</v>
      </c>
      <c r="CR10" s="189" t="s">
        <v>80</v>
      </c>
      <c r="CS10" s="26">
        <v>-1237</v>
      </c>
      <c r="CT10" s="185">
        <f t="shared" si="14"/>
        <v>-1.8825828366886021E-3</v>
      </c>
      <c r="CU10" s="185" t="s">
        <v>118</v>
      </c>
      <c r="CV10" s="32">
        <v>-1611</v>
      </c>
      <c r="CW10" s="185">
        <f t="shared" si="16"/>
        <v>-8.3712838462801566E-4</v>
      </c>
      <c r="CX10" s="189" t="s">
        <v>118</v>
      </c>
      <c r="CY10" s="32">
        <v>-1113</v>
      </c>
      <c r="CZ10" s="185">
        <f t="shared" si="17"/>
        <v>-1.1448497191878047E-3</v>
      </c>
      <c r="DA10" s="189" t="s">
        <v>118</v>
      </c>
      <c r="DB10" s="32">
        <f t="shared" si="82"/>
        <v>-2724</v>
      </c>
      <c r="DC10" s="185">
        <f t="shared" si="18"/>
        <v>-9.4040737867657337E-4</v>
      </c>
      <c r="DD10" s="189" t="s">
        <v>118</v>
      </c>
      <c r="DE10" s="32">
        <v>-2069</v>
      </c>
      <c r="DF10" s="185">
        <f t="shared" si="19"/>
        <v>-3.3414136650737484E-3</v>
      </c>
      <c r="DG10" s="189" t="s">
        <v>118</v>
      </c>
      <c r="DH10" s="32">
        <v>-2659</v>
      </c>
      <c r="DI10" s="185">
        <f t="shared" si="20"/>
        <v>-3.1093269283615286E-3</v>
      </c>
      <c r="DJ10" s="185" t="s">
        <v>118</v>
      </c>
      <c r="DK10" s="32">
        <f t="shared" si="83"/>
        <v>-4728</v>
      </c>
      <c r="DL10" s="185">
        <f t="shared" si="22"/>
        <v>-3.2067977601250163E-3</v>
      </c>
      <c r="DM10" s="185" t="s">
        <v>118</v>
      </c>
      <c r="DN10" s="32">
        <v>-4266</v>
      </c>
      <c r="DO10" s="185">
        <f t="shared" si="23"/>
        <v>-5.3108582526205711E-3</v>
      </c>
      <c r="DP10" s="185">
        <f t="shared" si="24"/>
        <v>2.4486661277283752</v>
      </c>
      <c r="DQ10" s="32">
        <f>DN10+DH10+DE10</f>
        <v>-8994</v>
      </c>
      <c r="DR10" s="185">
        <f t="shared" si="25"/>
        <v>-3.9488450264924735E-3</v>
      </c>
      <c r="DS10" s="185">
        <f t="shared" si="84"/>
        <v>4.5828677839851029</v>
      </c>
      <c r="DT10" s="32">
        <v>-6470</v>
      </c>
      <c r="DU10" s="185">
        <f t="shared" si="26"/>
        <v>-5.4629951736506321E-3</v>
      </c>
      <c r="DV10" s="185">
        <f t="shared" si="27"/>
        <v>4.813117699910153</v>
      </c>
      <c r="DW10" s="32">
        <f>DT10+DQ10-2</f>
        <v>-15466</v>
      </c>
      <c r="DX10" s="185">
        <f t="shared" si="28"/>
        <v>-4.4674115241077313E-3</v>
      </c>
      <c r="DY10" s="185">
        <f t="shared" si="86"/>
        <v>4.6776798825256973</v>
      </c>
      <c r="DZ10" s="32">
        <v>-7454</v>
      </c>
      <c r="EA10" s="185">
        <f t="shared" si="29"/>
        <v>-1.0256890101013993E-2</v>
      </c>
      <c r="EB10" s="185">
        <f t="shared" si="30"/>
        <v>2.6027066215563073</v>
      </c>
      <c r="EC10" s="32">
        <v>-5850</v>
      </c>
      <c r="ED10" s="185">
        <f t="shared" si="31"/>
        <v>-6.1760784119138136E-3</v>
      </c>
      <c r="EE10" s="185">
        <f t="shared" si="32"/>
        <v>1.2000752162467094</v>
      </c>
      <c r="EF10" s="32">
        <f t="shared" si="87"/>
        <v>-13304</v>
      </c>
      <c r="EG10" s="185">
        <f t="shared" si="33"/>
        <v>-7.9477446542097832E-3</v>
      </c>
      <c r="EH10" s="185">
        <f t="shared" si="88"/>
        <v>1.8138747884940778</v>
      </c>
      <c r="EI10" s="32">
        <v>-4923</v>
      </c>
      <c r="EJ10" s="185">
        <f t="shared" si="34"/>
        <v>-5.4282746620973451E-3</v>
      </c>
      <c r="EK10" s="185">
        <f t="shared" si="35"/>
        <v>0.15400843881856541</v>
      </c>
      <c r="EL10" s="32">
        <f t="shared" si="89"/>
        <v>-18227</v>
      </c>
      <c r="EM10" s="185">
        <f t="shared" si="36"/>
        <v>-7.0623964489246183E-3</v>
      </c>
      <c r="EN10" s="185">
        <f t="shared" si="90"/>
        <v>1.0265732710696018</v>
      </c>
      <c r="EO10" s="32">
        <v>-5626.9</v>
      </c>
      <c r="EP10" s="185">
        <f t="shared" si="37"/>
        <v>-4.2213759814667268E-3</v>
      </c>
      <c r="EQ10" s="185">
        <f t="shared" si="38"/>
        <v>-0.13030911901081921</v>
      </c>
      <c r="ER10" s="32">
        <v>-23854.799999999999</v>
      </c>
      <c r="ES10" s="185">
        <f t="shared" si="39"/>
        <v>-6.0950342747947079E-3</v>
      </c>
      <c r="ET10" s="185">
        <f t="shared" si="40"/>
        <v>0.54240268977111072</v>
      </c>
      <c r="EU10" s="32">
        <v>-8323.7999999999993</v>
      </c>
      <c r="EV10" s="185">
        <f t="shared" si="41"/>
        <v>-1.0219320430783434E-2</v>
      </c>
      <c r="EW10" s="37">
        <f t="shared" si="42"/>
        <v>0.1166890260262945</v>
      </c>
      <c r="EX10" s="32">
        <v>-11616</v>
      </c>
      <c r="EY10" s="185">
        <f t="shared" si="43"/>
        <v>-1.0453582529846166E-2</v>
      </c>
      <c r="EZ10" s="185">
        <f t="shared" si="44"/>
        <v>0.98564102564102574</v>
      </c>
      <c r="FA10" s="32">
        <f t="shared" si="91"/>
        <v>-19939.8</v>
      </c>
      <c r="FB10" s="185">
        <f t="shared" si="45"/>
        <v>-1.0354497085236955E-2</v>
      </c>
      <c r="FC10" s="185">
        <f t="shared" si="109"/>
        <v>0.49878232110643417</v>
      </c>
      <c r="FD10" s="32">
        <v>-14356.1</v>
      </c>
      <c r="FE10" s="185">
        <f t="shared" si="46"/>
        <v>-1.3710460695393237E-2</v>
      </c>
      <c r="FF10" s="185">
        <f t="shared" si="47"/>
        <v>1.916128377005891</v>
      </c>
      <c r="FG10" s="32">
        <f t="shared" si="92"/>
        <v>-34295.9</v>
      </c>
      <c r="FH10" s="185">
        <f t="shared" si="48"/>
        <v>-1.1536545451181629E-2</v>
      </c>
      <c r="FI10" s="185">
        <f t="shared" si="49"/>
        <v>0.88159872716299992</v>
      </c>
      <c r="FJ10" s="32">
        <v>-12773.78</v>
      </c>
      <c r="FK10" s="185">
        <f t="shared" si="50"/>
        <v>-7.6498541448203295E-3</v>
      </c>
      <c r="FL10" s="185">
        <f t="shared" si="93"/>
        <v>1.2701274236257976</v>
      </c>
      <c r="FM10" s="32">
        <f>SUM(FJ10,FG10)</f>
        <v>-47069.68</v>
      </c>
      <c r="FN10" s="185">
        <f t="shared" si="51"/>
        <v>-1.0138620242225713E-2</v>
      </c>
      <c r="FO10" s="24">
        <f t="shared" si="108"/>
        <v>0.97317437161493703</v>
      </c>
      <c r="FP10" s="32">
        <v>-13812.7</v>
      </c>
      <c r="FQ10" s="185">
        <f t="shared" si="52"/>
        <v>-1.3663832544428453E-2</v>
      </c>
      <c r="FR10" s="24">
        <f t="shared" si="53"/>
        <v>0.65942237920180702</v>
      </c>
      <c r="FS10" s="32">
        <v>-18701</v>
      </c>
      <c r="FT10" s="185">
        <f t="shared" si="54"/>
        <v>-1.3809361099105119E-2</v>
      </c>
      <c r="FU10" s="185">
        <f t="shared" si="80"/>
        <v>0.60993457300275478</v>
      </c>
      <c r="FV10" s="32">
        <f>FP10+FS10</f>
        <v>-32513.7</v>
      </c>
      <c r="FW10" s="185">
        <f t="shared" si="55"/>
        <v>-1.3747159600932686E-2</v>
      </c>
      <c r="FX10" s="185">
        <f t="shared" si="81"/>
        <v>0.63059308518641122</v>
      </c>
      <c r="FY10" s="32">
        <v>-22791.742820000003</v>
      </c>
      <c r="FZ10" s="185">
        <f t="shared" si="56"/>
        <v>-1.8257274771400996E-2</v>
      </c>
      <c r="GA10" s="185">
        <f t="shared" si="57"/>
        <v>0.58759989272852664</v>
      </c>
      <c r="GB10" s="32">
        <f>FV10+FY10</f>
        <v>-55305.442820000004</v>
      </c>
      <c r="GC10" s="185">
        <f t="shared" si="58"/>
        <v>-1.5305287697254122E-2</v>
      </c>
      <c r="GD10" s="185">
        <f t="shared" si="59"/>
        <v>0.61259634008729913</v>
      </c>
      <c r="GE10" s="32">
        <v>-21412.88219</v>
      </c>
      <c r="GF10" s="185">
        <f t="shared" si="60"/>
        <v>-1.165411909766481E-2</v>
      </c>
      <c r="GG10" s="185">
        <f t="shared" si="61"/>
        <v>0.67631524810979982</v>
      </c>
      <c r="GH10" s="32">
        <f>GB10+GE10</f>
        <v>-76718.32501</v>
      </c>
      <c r="GI10" s="185">
        <f t="shared" si="62"/>
        <v>-1.4074556603261288E-2</v>
      </c>
      <c r="GJ10" s="185">
        <f t="shared" si="63"/>
        <v>0.62988839121064766</v>
      </c>
      <c r="GK10" s="32">
        <v>-22381</v>
      </c>
      <c r="GL10" s="185">
        <f t="shared" si="64"/>
        <v>-2.079732527496218E-2</v>
      </c>
      <c r="GM10" s="24">
        <f t="shared" si="65"/>
        <v>0.62032042974943336</v>
      </c>
      <c r="GN10" s="32">
        <v>-24636</v>
      </c>
      <c r="GO10" s="185">
        <f t="shared" si="66"/>
        <v>-1.6819964388320244E-2</v>
      </c>
      <c r="GP10" s="185">
        <f t="shared" si="67"/>
        <v>0.31736270787658416</v>
      </c>
      <c r="GQ10" s="32">
        <f>GK10+GN10</f>
        <v>-47017</v>
      </c>
      <c r="GR10" s="185">
        <f t="shared" si="68"/>
        <v>-1.8504539450794937E-2</v>
      </c>
      <c r="GS10" s="185">
        <f t="shared" si="69"/>
        <v>0.44606735007089315</v>
      </c>
      <c r="GT10" s="32">
        <v>-30270</v>
      </c>
      <c r="GU10" s="185">
        <f t="shared" si="70"/>
        <v>-2.4015842363406426E-2</v>
      </c>
      <c r="GV10" s="185">
        <f t="shared" si="71"/>
        <v>0.32811256423259327</v>
      </c>
      <c r="GW10" s="32">
        <f>GQ10+GT10</f>
        <v>-77287</v>
      </c>
      <c r="GX10" s="185">
        <f t="shared" si="72"/>
        <v>-2.0331974658888884E-2</v>
      </c>
      <c r="GY10" s="185">
        <f t="shared" si="73"/>
        <v>0.39745739404966574</v>
      </c>
      <c r="GZ10" s="32">
        <v>-26282</v>
      </c>
      <c r="HA10" s="185">
        <f t="shared" si="74"/>
        <v>-1.3684949367457708E-2</v>
      </c>
      <c r="HB10" s="185">
        <f t="shared" si="75"/>
        <v>0.22739198613225087</v>
      </c>
      <c r="HC10" s="32">
        <f>GW10+GZ10</f>
        <v>-103569</v>
      </c>
      <c r="HD10" s="185">
        <f t="shared" si="76"/>
        <v>-1.8100905351117611E-2</v>
      </c>
      <c r="HE10" s="185">
        <f t="shared" si="77"/>
        <v>0.34999037044278669</v>
      </c>
      <c r="HF10" s="32">
        <v>-23570</v>
      </c>
      <c r="HG10" s="185">
        <f t="shared" si="78"/>
        <v>-1.9089904785353985E-2</v>
      </c>
      <c r="HH10" s="24">
        <f t="shared" si="79"/>
        <v>5.3125418882087549E-2</v>
      </c>
    </row>
    <row r="11" spans="2:216" ht="16.5" customHeight="1">
      <c r="B11" s="222" t="s">
        <v>385</v>
      </c>
      <c r="C11" s="222" t="s">
        <v>1107</v>
      </c>
      <c r="D11" s="26" t="s">
        <v>80</v>
      </c>
      <c r="E11" s="24" t="s">
        <v>80</v>
      </c>
      <c r="F11" s="26" t="s">
        <v>80</v>
      </c>
      <c r="G11" s="24" t="s">
        <v>80</v>
      </c>
      <c r="H11" s="223" t="s">
        <v>80</v>
      </c>
      <c r="I11" s="24" t="s">
        <v>80</v>
      </c>
      <c r="J11" s="26" t="s">
        <v>80</v>
      </c>
      <c r="K11" s="24" t="s">
        <v>80</v>
      </c>
      <c r="L11" s="223" t="s">
        <v>80</v>
      </c>
      <c r="M11" s="24" t="s">
        <v>80</v>
      </c>
      <c r="N11" s="26" t="s">
        <v>80</v>
      </c>
      <c r="O11" s="24" t="s">
        <v>80</v>
      </c>
      <c r="P11" s="26" t="s">
        <v>80</v>
      </c>
      <c r="Q11" s="24" t="s">
        <v>80</v>
      </c>
      <c r="R11" s="26" t="s">
        <v>80</v>
      </c>
      <c r="S11" s="24" t="s">
        <v>80</v>
      </c>
      <c r="T11" s="26" t="s">
        <v>80</v>
      </c>
      <c r="U11" s="24" t="s">
        <v>80</v>
      </c>
      <c r="V11" s="223" t="s">
        <v>80</v>
      </c>
      <c r="W11" s="24" t="s">
        <v>80</v>
      </c>
      <c r="X11" s="26" t="s">
        <v>80</v>
      </c>
      <c r="Y11" s="24" t="s">
        <v>80</v>
      </c>
      <c r="Z11" s="223" t="s">
        <v>80</v>
      </c>
      <c r="AA11" s="24" t="s">
        <v>80</v>
      </c>
      <c r="AB11" s="26" t="s">
        <v>80</v>
      </c>
      <c r="AC11" s="24" t="s">
        <v>80</v>
      </c>
      <c r="AD11" s="26" t="s">
        <v>80</v>
      </c>
      <c r="AE11" s="24" t="s">
        <v>80</v>
      </c>
      <c r="AF11" s="26">
        <v>-6155</v>
      </c>
      <c r="AG11" s="24">
        <f>AF11/$AF$16</f>
        <v>-1.6054441641909004E-2</v>
      </c>
      <c r="AH11" s="26">
        <v>-6229</v>
      </c>
      <c r="AI11" s="24">
        <f>AH11/$AH$16</f>
        <v>-1.2207837004111741E-2</v>
      </c>
      <c r="AJ11" s="32">
        <f t="shared" si="94"/>
        <v>-12384</v>
      </c>
      <c r="AK11" s="24">
        <f>AJ11/$AJ$16</f>
        <v>-1.3858099949755436E-2</v>
      </c>
      <c r="AL11" s="26">
        <v>-5133</v>
      </c>
      <c r="AM11" s="24">
        <f>AL11/$AL$16</f>
        <v>-1.1431205654805649E-2</v>
      </c>
      <c r="AN11" s="32">
        <f t="shared" si="95"/>
        <v>-17517</v>
      </c>
      <c r="AO11" s="24">
        <f>AN11/$AN$16</f>
        <v>-1.3046460653194435E-2</v>
      </c>
      <c r="AP11" s="26">
        <v>-5004</v>
      </c>
      <c r="AQ11" s="24">
        <f>AP11/$AP$16</f>
        <v>-8.1530505508685836E-3</v>
      </c>
      <c r="AR11" s="26">
        <f>SUM(AN11,AP11)</f>
        <v>-22521</v>
      </c>
      <c r="AS11" s="24">
        <f>AR11/$AR$16</f>
        <v>-1.1511320154854116E-2</v>
      </c>
      <c r="AT11" s="26">
        <v>-5254</v>
      </c>
      <c r="AU11" s="24">
        <f>AT11/$AT$16</f>
        <v>-1.4487838102407563E-2</v>
      </c>
      <c r="AV11" s="24">
        <f t="shared" si="96"/>
        <v>-0.1463850528025995</v>
      </c>
      <c r="AW11" s="26">
        <v>-6105</v>
      </c>
      <c r="AX11" s="24">
        <f>AW11/$AW$16</f>
        <v>-1.1005314277885538E-2</v>
      </c>
      <c r="AY11" s="24">
        <f t="shared" si="0"/>
        <v>-1.9906887140793028E-2</v>
      </c>
      <c r="AZ11" s="32">
        <f t="shared" si="97"/>
        <v>-11359</v>
      </c>
      <c r="BA11" s="24">
        <f>AZ11/$AZ$16</f>
        <v>-1.2381987418531668E-2</v>
      </c>
      <c r="BB11" s="70" t="s">
        <v>118</v>
      </c>
      <c r="BC11" s="26">
        <v>-5537</v>
      </c>
      <c r="BD11" s="24">
        <f>BC11/$BC$16</f>
        <v>-1.1375916832740945E-2</v>
      </c>
      <c r="BE11" s="24">
        <f t="shared" si="1"/>
        <v>7.8706409507110831E-2</v>
      </c>
      <c r="BF11" s="32">
        <f t="shared" si="98"/>
        <v>-16896</v>
      </c>
      <c r="BG11" s="24">
        <f>BF11/$BF$16</f>
        <v>-1.20332366885524E-2</v>
      </c>
      <c r="BH11" s="70" t="s">
        <v>118</v>
      </c>
      <c r="BI11" s="26">
        <v>-5288</v>
      </c>
      <c r="BJ11" s="24">
        <f>BI11/$BI$16</f>
        <v>-7.4284478084112281E-3</v>
      </c>
      <c r="BK11" s="25">
        <f t="shared" si="2"/>
        <v>5.6754596322941664E-2</v>
      </c>
      <c r="BL11" s="26">
        <f>SUM(BF11,BI11)</f>
        <v>-22184</v>
      </c>
      <c r="BM11" s="24">
        <f>BL11/$BL$16</f>
        <v>-1.0484090496642671E-2</v>
      </c>
      <c r="BN11" s="25">
        <f t="shared" si="3"/>
        <v>-1.4963811553660999E-2</v>
      </c>
      <c r="BO11" s="26">
        <v>-4670</v>
      </c>
      <c r="BP11" s="24">
        <f>BO11/$BO$16</f>
        <v>-1.0607705691817756E-2</v>
      </c>
      <c r="BQ11" s="24">
        <f t="shared" si="4"/>
        <v>-0.11115340692805487</v>
      </c>
      <c r="BR11" s="26">
        <v>-5579</v>
      </c>
      <c r="BS11" s="24">
        <f>BR11/$BR$16</f>
        <v>-8.8557101790666184E-3</v>
      </c>
      <c r="BT11" s="24">
        <f t="shared" si="5"/>
        <v>-8.6158886158886117E-2</v>
      </c>
      <c r="BU11" s="32">
        <v>-10249</v>
      </c>
      <c r="BV11" s="24">
        <f>BU11/$BU$16</f>
        <v>-9.5764014445425538E-3</v>
      </c>
      <c r="BW11" s="37">
        <f t="shared" si="6"/>
        <v>-9.7719869706840434E-2</v>
      </c>
      <c r="BX11" s="26">
        <v>-5415</v>
      </c>
      <c r="BY11" s="24">
        <f>BX11/$BX$16</f>
        <v>-9.5210465238949257E-3</v>
      </c>
      <c r="BZ11" s="24">
        <f t="shared" si="7"/>
        <v>-2.2033592197941099E-2</v>
      </c>
      <c r="CA11" s="32">
        <f>SUM(BU11+BX11)</f>
        <v>-15664</v>
      </c>
      <c r="CB11" s="24">
        <f>CA11/$CA$16</f>
        <v>-9.5571927576686647E-3</v>
      </c>
      <c r="CC11" s="37">
        <f t="shared" si="8"/>
        <v>-7.291666666666663E-2</v>
      </c>
      <c r="CD11" s="26">
        <v>-4693</v>
      </c>
      <c r="CE11" s="24">
        <f>CD11/$CD$16</f>
        <v>-5.6974004168948017E-3</v>
      </c>
      <c r="CF11" s="24">
        <f t="shared" si="9"/>
        <v>-0.11251891074130105</v>
      </c>
      <c r="CG11" s="26">
        <v>-20355</v>
      </c>
      <c r="CH11" s="24">
        <f>CG11/$CG$16</f>
        <v>-8.2653722523880445E-3</v>
      </c>
      <c r="CI11" s="24">
        <f t="shared" si="10"/>
        <v>-8.2446808510638347E-2</v>
      </c>
      <c r="CJ11" s="26">
        <v>-5718</v>
      </c>
      <c r="CK11" s="185">
        <f>CJ11/$CJ$16</f>
        <v>-1.1044857419351101E-2</v>
      </c>
      <c r="CL11" s="185">
        <f t="shared" si="100"/>
        <v>0.22441113490364017</v>
      </c>
      <c r="CM11" s="26">
        <v>-7077</v>
      </c>
      <c r="CN11" s="185">
        <f>CM11/$CM$16</f>
        <v>-9.440367743475982E-3</v>
      </c>
      <c r="CO11" s="185">
        <f t="shared" si="101"/>
        <v>0.26850690087829365</v>
      </c>
      <c r="CP11" s="32">
        <v>-12795</v>
      </c>
      <c r="CQ11" s="24">
        <f>(CP11/$CP$16)</f>
        <v>-1.0095789673021082E-2</v>
      </c>
      <c r="CR11" s="37">
        <f t="shared" si="102"/>
        <v>0.24841447946141093</v>
      </c>
      <c r="CS11" s="26">
        <v>-6540</v>
      </c>
      <c r="CT11" s="185">
        <f t="shared" si="14"/>
        <v>-9.9531865415872743E-3</v>
      </c>
      <c r="CU11" s="185">
        <f t="shared" si="15"/>
        <v>0.20775623268698062</v>
      </c>
      <c r="CV11" s="32">
        <v>-18961</v>
      </c>
      <c r="CW11" s="185">
        <f t="shared" si="16"/>
        <v>-9.8527568596721328E-3</v>
      </c>
      <c r="CX11" s="37">
        <f t="shared" si="103"/>
        <v>0.21048263534218581</v>
      </c>
      <c r="CY11" s="32">
        <v>-5422</v>
      </c>
      <c r="CZ11" s="185">
        <f t="shared" si="17"/>
        <v>-5.5771564936534391E-3</v>
      </c>
      <c r="DA11" s="37">
        <f t="shared" si="104"/>
        <v>0.1553377370551885</v>
      </c>
      <c r="DB11" s="32">
        <f t="shared" si="82"/>
        <v>-24383</v>
      </c>
      <c r="DC11" s="185">
        <f t="shared" si="18"/>
        <v>-8.4177507761640565E-3</v>
      </c>
      <c r="DD11" s="37">
        <f t="shared" si="105"/>
        <v>0.19788749692950125</v>
      </c>
      <c r="DE11" s="32">
        <v>-4745</v>
      </c>
      <c r="DF11" s="185">
        <f t="shared" si="19"/>
        <v>-7.663126070940037E-3</v>
      </c>
      <c r="DG11" s="37">
        <f t="shared" si="106"/>
        <v>-0.17016439314445608</v>
      </c>
      <c r="DH11" s="32">
        <v>-4268</v>
      </c>
      <c r="DI11" s="185">
        <f t="shared" si="20"/>
        <v>-4.9908263746698024E-3</v>
      </c>
      <c r="DJ11" s="185">
        <f>(DH11/CM11)-1</f>
        <v>-0.39691959870001414</v>
      </c>
      <c r="DK11" s="32">
        <f t="shared" si="83"/>
        <v>-9013</v>
      </c>
      <c r="DL11" s="185">
        <f t="shared" si="22"/>
        <v>-6.1131277944176761E-3</v>
      </c>
      <c r="DM11" s="185">
        <f t="shared" si="107"/>
        <v>-0.29558421258304024</v>
      </c>
      <c r="DN11" s="32">
        <v>-5431</v>
      </c>
      <c r="DO11" s="185">
        <f t="shared" si="23"/>
        <v>-6.7611981176704927E-3</v>
      </c>
      <c r="DP11" s="185">
        <f t="shared" si="24"/>
        <v>-0.16957186544342506</v>
      </c>
      <c r="DQ11" s="32">
        <f>DN11+DH11+DE11</f>
        <v>-14444</v>
      </c>
      <c r="DR11" s="185">
        <f t="shared" si="25"/>
        <v>-6.341685297160028E-3</v>
      </c>
      <c r="DS11" s="185">
        <f t="shared" si="84"/>
        <v>-0.23822583197088765</v>
      </c>
      <c r="DT11" s="32">
        <v>-4312</v>
      </c>
      <c r="DU11" s="185">
        <f t="shared" si="26"/>
        <v>-3.6408709719909622E-3</v>
      </c>
      <c r="DV11" s="185">
        <f t="shared" si="27"/>
        <v>-0.20472150497971231</v>
      </c>
      <c r="DW11" s="32">
        <f t="shared" si="85"/>
        <v>-18756</v>
      </c>
      <c r="DX11" s="185">
        <f t="shared" si="28"/>
        <v>-5.4177402396330399E-3</v>
      </c>
      <c r="DY11" s="185">
        <f t="shared" si="86"/>
        <v>-0.23077554033547965</v>
      </c>
      <c r="DZ11" s="32">
        <v>-5425</v>
      </c>
      <c r="EA11" s="185">
        <f t="shared" si="29"/>
        <v>-7.4649354437886922E-3</v>
      </c>
      <c r="EB11" s="185">
        <f t="shared" si="30"/>
        <v>0.1433087460484721</v>
      </c>
      <c r="EC11" s="32">
        <v>-5007</v>
      </c>
      <c r="ED11" s="185">
        <f t="shared" si="31"/>
        <v>-5.2860896766585407E-3</v>
      </c>
      <c r="EE11" s="185">
        <f t="shared" si="32"/>
        <v>0.17314901593252108</v>
      </c>
      <c r="EF11" s="32">
        <f t="shared" si="87"/>
        <v>-10432</v>
      </c>
      <c r="EG11" s="185">
        <f t="shared" si="33"/>
        <v>-6.2320258743773652E-3</v>
      </c>
      <c r="EH11" s="185">
        <f t="shared" si="88"/>
        <v>0.15743925441029627</v>
      </c>
      <c r="EI11" s="32">
        <v>-5919</v>
      </c>
      <c r="EJ11" s="185">
        <f t="shared" si="34"/>
        <v>-6.5264996394381854E-3</v>
      </c>
      <c r="EK11" s="185">
        <f t="shared" si="35"/>
        <v>8.9854538758976199E-2</v>
      </c>
      <c r="EL11" s="32">
        <f t="shared" si="89"/>
        <v>-16351</v>
      </c>
      <c r="EM11" s="185">
        <f t="shared" si="36"/>
        <v>-6.33550470929755E-3</v>
      </c>
      <c r="EN11" s="185">
        <f t="shared" si="90"/>
        <v>0.13202713929659371</v>
      </c>
      <c r="EO11" s="32">
        <v>-5698</v>
      </c>
      <c r="EP11" s="185">
        <f t="shared" si="37"/>
        <v>-4.2747161567465945E-3</v>
      </c>
      <c r="EQ11" s="185">
        <f t="shared" si="38"/>
        <v>0.3214285714285714</v>
      </c>
      <c r="ER11" s="32">
        <v>-22047.8</v>
      </c>
      <c r="ES11" s="185">
        <f t="shared" si="39"/>
        <v>-5.6333357095351352E-3</v>
      </c>
      <c r="ET11" s="185">
        <f t="shared" si="40"/>
        <v>0.17550650458519934</v>
      </c>
      <c r="EU11" s="32">
        <v>-5833</v>
      </c>
      <c r="EV11" s="185">
        <f t="shared" si="41"/>
        <v>-7.1613080651577133E-3</v>
      </c>
      <c r="EW11" s="37">
        <f t="shared" si="42"/>
        <v>7.5207373271889422E-2</v>
      </c>
      <c r="EX11" s="32">
        <v>-4485</v>
      </c>
      <c r="EY11" s="185">
        <f t="shared" si="43"/>
        <v>-4.0361843703822361E-3</v>
      </c>
      <c r="EZ11" s="185">
        <f t="shared" si="44"/>
        <v>-0.10425404433792695</v>
      </c>
      <c r="FA11" s="32">
        <f t="shared" si="91"/>
        <v>-10318</v>
      </c>
      <c r="FB11" s="185">
        <f t="shared" si="45"/>
        <v>-5.3580126643935702E-3</v>
      </c>
      <c r="FC11" s="185">
        <f t="shared" si="109"/>
        <v>-1.0927914110429482E-2</v>
      </c>
      <c r="FD11" s="32">
        <v>-7649.42</v>
      </c>
      <c r="FE11" s="185">
        <f t="shared" si="46"/>
        <v>-7.3054013452507945E-3</v>
      </c>
      <c r="FF11" s="185">
        <f t="shared" si="47"/>
        <v>0.29235005913161016</v>
      </c>
      <c r="FG11" s="32">
        <f t="shared" si="92"/>
        <v>-17967.419999999998</v>
      </c>
      <c r="FH11" s="185">
        <f t="shared" si="48"/>
        <v>-6.0439282092165474E-3</v>
      </c>
      <c r="FI11" s="185">
        <f t="shared" si="49"/>
        <v>9.8857562228609863E-2</v>
      </c>
      <c r="FJ11" s="32">
        <v>-6354.73</v>
      </c>
      <c r="FK11" s="185">
        <f t="shared" si="50"/>
        <v>-3.8056673615573535E-3</v>
      </c>
      <c r="FL11" s="185">
        <f t="shared" si="93"/>
        <v>0.11525623025623011</v>
      </c>
      <c r="FM11" s="32">
        <f>SUM(FJ11,FG11)</f>
        <v>-24322.149999999998</v>
      </c>
      <c r="FN11" s="185">
        <f t="shared" si="51"/>
        <v>-5.238893536655658E-3</v>
      </c>
      <c r="FO11" s="24">
        <f t="shared" si="108"/>
        <v>0.10315541686698904</v>
      </c>
      <c r="FP11" s="32">
        <v>-7159.02</v>
      </c>
      <c r="FQ11" s="185">
        <f t="shared" si="52"/>
        <v>-7.0818631015090588E-3</v>
      </c>
      <c r="FR11" s="24">
        <f t="shared" si="53"/>
        <v>0.22733070461169214</v>
      </c>
      <c r="FS11" s="32">
        <v>-10284</v>
      </c>
      <c r="FT11" s="185">
        <f t="shared" si="54"/>
        <v>-7.5940040395271399E-3</v>
      </c>
      <c r="FU11" s="185">
        <f t="shared" si="80"/>
        <v>1.2929765886287625</v>
      </c>
      <c r="FV11" s="32">
        <f>FP11+FS11</f>
        <v>-17443.02</v>
      </c>
      <c r="FW11" s="185">
        <f t="shared" si="55"/>
        <v>-7.3751058742087443E-3</v>
      </c>
      <c r="FX11" s="185">
        <f t="shared" si="81"/>
        <v>0.69054274084124834</v>
      </c>
      <c r="FY11" s="32">
        <v>-11858.077899999998</v>
      </c>
      <c r="FZ11" s="185">
        <f t="shared" si="56"/>
        <v>-9.4988868640181346E-3</v>
      </c>
      <c r="GA11" s="185">
        <f t="shared" si="57"/>
        <v>0.55019307346177859</v>
      </c>
      <c r="GB11" s="32">
        <f>FV11+FY11</f>
        <v>-29301.097900000001</v>
      </c>
      <c r="GC11" s="185">
        <f t="shared" si="58"/>
        <v>-8.1088173304116849E-3</v>
      </c>
      <c r="GD11" s="185">
        <f t="shared" si="59"/>
        <v>0.63079050303271167</v>
      </c>
      <c r="GE11" s="32">
        <v>-10382.9094432001</v>
      </c>
      <c r="GF11" s="185">
        <f t="shared" si="60"/>
        <v>-5.6509750606031136E-3</v>
      </c>
      <c r="GG11" s="185">
        <f t="shared" si="61"/>
        <v>0.63388679663811076</v>
      </c>
      <c r="GH11" s="32">
        <f>GB11+GE11</f>
        <v>-39684.007343200101</v>
      </c>
      <c r="GI11" s="185">
        <f t="shared" si="62"/>
        <v>-7.2803311011196232E-3</v>
      </c>
      <c r="GJ11" s="185">
        <f t="shared" si="63"/>
        <v>0.63159948208526395</v>
      </c>
      <c r="GK11" s="32">
        <v>-9246</v>
      </c>
      <c r="GL11" s="185">
        <f t="shared" si="64"/>
        <v>-8.5917550374112108E-3</v>
      </c>
      <c r="GM11" s="24">
        <f t="shared" si="65"/>
        <v>0.29151755407863078</v>
      </c>
      <c r="GN11" s="32">
        <v>-10997</v>
      </c>
      <c r="GO11" s="185">
        <f t="shared" si="66"/>
        <v>-7.5080836328282885E-3</v>
      </c>
      <c r="GP11" s="185">
        <f t="shared" si="67"/>
        <v>6.9330999611046273E-2</v>
      </c>
      <c r="GQ11" s="32">
        <f>GK11+GN11</f>
        <v>-20243</v>
      </c>
      <c r="GR11" s="185">
        <f t="shared" si="68"/>
        <v>-7.9670628092486095E-3</v>
      </c>
      <c r="GS11" s="185">
        <f t="shared" si="69"/>
        <v>0.1605215151963364</v>
      </c>
      <c r="GT11" s="32">
        <v>-6731</v>
      </c>
      <c r="GU11" s="185">
        <f t="shared" si="70"/>
        <v>-5.340291871426781E-3</v>
      </c>
      <c r="GV11" s="185">
        <f t="shared" si="71"/>
        <v>-0.43237006395446254</v>
      </c>
      <c r="GW11" s="32">
        <f>GQ11+GT11</f>
        <v>-26974</v>
      </c>
      <c r="GX11" s="185">
        <f t="shared" si="72"/>
        <v>-7.096079346447251E-3</v>
      </c>
      <c r="GY11" s="185">
        <f t="shared" si="73"/>
        <v>-7.9420160566747944E-2</v>
      </c>
      <c r="GZ11" s="32">
        <v>-5447</v>
      </c>
      <c r="HA11" s="185">
        <f t="shared" si="74"/>
        <v>-2.8362346550697107E-3</v>
      </c>
      <c r="HB11" s="185">
        <f t="shared" si="75"/>
        <v>-0.47538789297952422</v>
      </c>
      <c r="HC11" s="32">
        <f>GW11+GZ11</f>
        <v>-32421</v>
      </c>
      <c r="HD11" s="185">
        <f t="shared" si="76"/>
        <v>-5.6662655079085834E-3</v>
      </c>
      <c r="HE11" s="185">
        <f t="shared" si="77"/>
        <v>-0.1830210160074629</v>
      </c>
      <c r="HF11" s="32">
        <v>-4064</v>
      </c>
      <c r="HG11" s="185">
        <f t="shared" si="78"/>
        <v>-3.2915304644751207E-3</v>
      </c>
      <c r="HH11" s="24">
        <f t="shared" si="79"/>
        <v>-0.56045857668180843</v>
      </c>
    </row>
    <row r="12" spans="2:216" ht="16.5" customHeight="1">
      <c r="B12" s="64" t="s">
        <v>99</v>
      </c>
      <c r="C12" s="64" t="s">
        <v>226</v>
      </c>
      <c r="D12" s="67" t="s">
        <v>80</v>
      </c>
      <c r="E12" s="19" t="s">
        <v>80</v>
      </c>
      <c r="F12" s="67" t="s">
        <v>80</v>
      </c>
      <c r="G12" s="19" t="s">
        <v>80</v>
      </c>
      <c r="H12" s="67" t="s">
        <v>80</v>
      </c>
      <c r="I12" s="68" t="s">
        <v>80</v>
      </c>
      <c r="J12" s="67" t="s">
        <v>80</v>
      </c>
      <c r="K12" s="19" t="s">
        <v>80</v>
      </c>
      <c r="L12" s="67" t="s">
        <v>80</v>
      </c>
      <c r="M12" s="68" t="s">
        <v>80</v>
      </c>
      <c r="N12" s="67" t="s">
        <v>80</v>
      </c>
      <c r="O12" s="19" t="s">
        <v>80</v>
      </c>
      <c r="P12" s="28" t="s">
        <v>80</v>
      </c>
      <c r="Q12" s="19" t="s">
        <v>80</v>
      </c>
      <c r="R12" s="67" t="s">
        <v>80</v>
      </c>
      <c r="S12" s="19" t="s">
        <v>80</v>
      </c>
      <c r="T12" s="67" t="s">
        <v>80</v>
      </c>
      <c r="U12" s="19" t="s">
        <v>80</v>
      </c>
      <c r="V12" s="67" t="s">
        <v>80</v>
      </c>
      <c r="W12" s="68" t="s">
        <v>80</v>
      </c>
      <c r="X12" s="67" t="s">
        <v>80</v>
      </c>
      <c r="Y12" s="19" t="s">
        <v>80</v>
      </c>
      <c r="Z12" s="67" t="s">
        <v>80</v>
      </c>
      <c r="AA12" s="68" t="s">
        <v>80</v>
      </c>
      <c r="AB12" s="67" t="s">
        <v>80</v>
      </c>
      <c r="AC12" s="19" t="s">
        <v>80</v>
      </c>
      <c r="AD12" s="28" t="s">
        <v>80</v>
      </c>
      <c r="AE12" s="19" t="s">
        <v>80</v>
      </c>
      <c r="AF12" s="67">
        <v>-7831</v>
      </c>
      <c r="AG12" s="19">
        <f>AF12/$AF$16</f>
        <v>-2.0426049146675777E-2</v>
      </c>
      <c r="AH12" s="67">
        <v>-10546</v>
      </c>
      <c r="AI12" s="19">
        <f>AH12/$AH$16</f>
        <v>-2.0668461879172009E-2</v>
      </c>
      <c r="AJ12" s="65">
        <f t="shared" si="94"/>
        <v>-18377</v>
      </c>
      <c r="AK12" s="68">
        <f>AJ12/AJ16</f>
        <v>-2.0564462433515476E-2</v>
      </c>
      <c r="AL12" s="67">
        <v>-9061</v>
      </c>
      <c r="AM12" s="19">
        <f>AL12/$AL$16</f>
        <v>-2.017887286931502E-2</v>
      </c>
      <c r="AN12" s="65">
        <f t="shared" si="95"/>
        <v>-27438</v>
      </c>
      <c r="AO12" s="68">
        <f>AN12/AN16</f>
        <v>-2.0435507644137062E-2</v>
      </c>
      <c r="AP12" s="67">
        <v>-10646</v>
      </c>
      <c r="AQ12" s="19">
        <f>AP12/$AP$16</f>
        <v>-1.7345598753906264E-2</v>
      </c>
      <c r="AR12" s="28">
        <f>SUM(AN12,AP12)</f>
        <v>-38084</v>
      </c>
      <c r="AS12" s="19">
        <f>AR12/$AR$16</f>
        <v>-1.9466147896517214E-2</v>
      </c>
      <c r="AT12" s="67">
        <v>-7767</v>
      </c>
      <c r="AU12" s="19">
        <f>AT12/$AT$16</f>
        <v>-2.1417403605138854E-2</v>
      </c>
      <c r="AV12" s="68">
        <f t="shared" si="96"/>
        <v>-8.1726471714979043E-3</v>
      </c>
      <c r="AW12" s="67">
        <v>-9637</v>
      </c>
      <c r="AX12" s="19">
        <f>AW12/$AW$16</f>
        <v>-1.737235277575478E-2</v>
      </c>
      <c r="AY12" s="68">
        <f t="shared" si="0"/>
        <v>-8.6193817561160624E-2</v>
      </c>
      <c r="AZ12" s="65">
        <f t="shared" si="97"/>
        <v>-17404</v>
      </c>
      <c r="BA12" s="68">
        <f>AZ12/AZ16</f>
        <v>-1.8971397925180485E-2</v>
      </c>
      <c r="BB12" s="66">
        <f>AZ12/AJ12-1</f>
        <v>-5.2946618055177641E-2</v>
      </c>
      <c r="BC12" s="67">
        <v>-9668</v>
      </c>
      <c r="BD12" s="19">
        <f>BC12/$BC$16</f>
        <v>-1.986316849177162E-2</v>
      </c>
      <c r="BE12" s="68">
        <f t="shared" si="1"/>
        <v>6.6990398410771368E-2</v>
      </c>
      <c r="BF12" s="65">
        <f t="shared" si="98"/>
        <v>-27072</v>
      </c>
      <c r="BG12" s="68">
        <f>BF12/BF16</f>
        <v>-1.9280526966885096E-2</v>
      </c>
      <c r="BH12" s="66">
        <f>BF12/AN12-1</f>
        <v>-1.3339164662147351E-2</v>
      </c>
      <c r="BI12" s="67">
        <v>-11429</v>
      </c>
      <c r="BJ12" s="19">
        <f>BI12/$BI$16</f>
        <v>-1.6055168306038564E-2</v>
      </c>
      <c r="BK12" s="69">
        <f t="shared" si="2"/>
        <v>7.3548750704489851E-2</v>
      </c>
      <c r="BL12" s="28">
        <f>SUM(BF12,BI12)</f>
        <v>-38501</v>
      </c>
      <c r="BM12" s="19">
        <f>BL12/$BL$16</f>
        <v>-1.8195454751678664E-2</v>
      </c>
      <c r="BN12" s="69">
        <f t="shared" si="3"/>
        <v>1.094948009662855E-2</v>
      </c>
      <c r="BO12" s="28">
        <v>-9570</v>
      </c>
      <c r="BP12" s="19">
        <f>BO12/$BO$16</f>
        <v>-2.1737846567600843E-2</v>
      </c>
      <c r="BQ12" s="68">
        <f t="shared" si="4"/>
        <v>0.23213595983005031</v>
      </c>
      <c r="BR12" s="67">
        <v>-11871</v>
      </c>
      <c r="BS12" s="19">
        <f>BR12/$BR$16</f>
        <v>-1.8843186150869301E-2</v>
      </c>
      <c r="BT12" s="68">
        <f t="shared" si="5"/>
        <v>0.2318148801494242</v>
      </c>
      <c r="BU12" s="18">
        <v>-21442</v>
      </c>
      <c r="BV12" s="68">
        <f>BU12/BU16</f>
        <v>-2.0034852158638056E-2</v>
      </c>
      <c r="BW12" s="66">
        <f>BU12/AZ12-1</f>
        <v>0.23201562859112856</v>
      </c>
      <c r="BX12" s="67">
        <v>-12365</v>
      </c>
      <c r="BY12" s="19">
        <f>BX12/$BX$16</f>
        <v>-2.1741041600731443E-2</v>
      </c>
      <c r="BZ12" s="68">
        <f t="shared" si="7"/>
        <v>0.27896152254861395</v>
      </c>
      <c r="CA12" s="65">
        <f t="shared" si="99"/>
        <v>-33807</v>
      </c>
      <c r="CB12" s="68">
        <f>CA12/CA16</f>
        <v>-2.0626916212876951E-2</v>
      </c>
      <c r="CC12" s="66">
        <f>CA12/BF12-1</f>
        <v>0.24878102836879434</v>
      </c>
      <c r="CD12" s="67">
        <v>-18540</v>
      </c>
      <c r="CE12" s="19">
        <f>CD12/$CD$16</f>
        <v>-2.2507948802307613E-2</v>
      </c>
      <c r="CF12" s="68">
        <f t="shared" si="9"/>
        <v>0.62218916790620349</v>
      </c>
      <c r="CG12" s="67">
        <f>SUM(CA12,CD12)</f>
        <v>-52347</v>
      </c>
      <c r="CH12" s="19">
        <f>CG12/$CG$16</f>
        <v>-2.1256076703304198E-2</v>
      </c>
      <c r="CI12" s="68">
        <f t="shared" si="10"/>
        <v>0.35962702267473579</v>
      </c>
      <c r="CJ12" s="67">
        <v>-17629</v>
      </c>
      <c r="CK12" s="68">
        <f>CJ12/$CJ$16</f>
        <v>-3.4052079651231297E-2</v>
      </c>
      <c r="CL12" s="68">
        <f t="shared" si="100"/>
        <v>0.84211076280041808</v>
      </c>
      <c r="CM12" s="67">
        <v>-20167</v>
      </c>
      <c r="CN12" s="68">
        <f>CM12/$CM$16</f>
        <v>-2.6901779890162514E-2</v>
      </c>
      <c r="CO12" s="68">
        <f t="shared" si="101"/>
        <v>0.69884592704911119</v>
      </c>
      <c r="CP12" s="18">
        <v>-37796</v>
      </c>
      <c r="CQ12" s="68">
        <f>(CP12/$CP$16)</f>
        <v>-2.982262340613559E-2</v>
      </c>
      <c r="CR12" s="66">
        <f t="shared" si="102"/>
        <v>0.76270870254640433</v>
      </c>
      <c r="CS12" s="67">
        <v>-21205.325000000001</v>
      </c>
      <c r="CT12" s="68">
        <f t="shared" si="14"/>
        <v>-3.2272256177367613E-2</v>
      </c>
      <c r="CU12" s="68">
        <f t="shared" si="15"/>
        <v>0.71494743226849988</v>
      </c>
      <c r="CV12" s="18">
        <f>(CP12+CS12)</f>
        <v>-59001.324999999997</v>
      </c>
      <c r="CW12" s="68">
        <f t="shared" si="16"/>
        <v>-3.0659021656215119E-2</v>
      </c>
      <c r="CX12" s="66">
        <f t="shared" si="103"/>
        <v>0.74523989114680389</v>
      </c>
      <c r="CY12" s="18">
        <v>-27541</v>
      </c>
      <c r="CZ12" s="68">
        <f t="shared" si="17"/>
        <v>-2.8329116007323747E-2</v>
      </c>
      <c r="DA12" s="66">
        <f t="shared" si="104"/>
        <v>0.48549083063646181</v>
      </c>
      <c r="DB12" s="18">
        <f t="shared" si="82"/>
        <v>-86542.324999999997</v>
      </c>
      <c r="DC12" s="68">
        <f t="shared" si="18"/>
        <v>-2.9877034140171101E-2</v>
      </c>
      <c r="DD12" s="66">
        <f t="shared" si="105"/>
        <v>0.65324326131392429</v>
      </c>
      <c r="DE12" s="18">
        <v>-24735</v>
      </c>
      <c r="DF12" s="68">
        <f t="shared" si="19"/>
        <v>-3.9946769939873936E-2</v>
      </c>
      <c r="DG12" s="66">
        <f t="shared" si="106"/>
        <v>0.40308582449373187</v>
      </c>
      <c r="DH12" s="18">
        <v>-29247</v>
      </c>
      <c r="DI12" s="68">
        <f t="shared" si="20"/>
        <v>-3.4200257492963376E-2</v>
      </c>
      <c r="DJ12" s="68">
        <f>(DH12/CM12)-1</f>
        <v>0.45024049189269588</v>
      </c>
      <c r="DK12" s="18">
        <f t="shared" si="83"/>
        <v>-53982</v>
      </c>
      <c r="DL12" s="68">
        <f t="shared" si="22"/>
        <v>-3.6613654121630423E-2</v>
      </c>
      <c r="DM12" s="68">
        <f t="shared" si="107"/>
        <v>0.42824637527780718</v>
      </c>
      <c r="DN12" s="18">
        <v>-25388</v>
      </c>
      <c r="DO12" s="68">
        <f t="shared" si="23"/>
        <v>-3.1606204715783182E-2</v>
      </c>
      <c r="DP12" s="68">
        <f t="shared" si="24"/>
        <v>0.1972464463525081</v>
      </c>
      <c r="DQ12" s="18">
        <f>DN12+DH12+DE12</f>
        <v>-79370</v>
      </c>
      <c r="DR12" s="68">
        <f t="shared" si="25"/>
        <v>-3.4847657299611701E-2</v>
      </c>
      <c r="DS12" s="68">
        <f t="shared" si="84"/>
        <v>0.34522402674855179</v>
      </c>
      <c r="DT12" s="18">
        <v>-28405</v>
      </c>
      <c r="DU12" s="68">
        <f t="shared" si="26"/>
        <v>-2.3983984220640835E-2</v>
      </c>
      <c r="DV12" s="68">
        <f t="shared" si="27"/>
        <v>3.137140989797027E-2</v>
      </c>
      <c r="DW12" s="18">
        <f t="shared" si="85"/>
        <v>-107775</v>
      </c>
      <c r="DX12" s="68">
        <f t="shared" si="28"/>
        <v>-3.1131208910559337E-2</v>
      </c>
      <c r="DY12" s="68">
        <f t="shared" si="86"/>
        <v>0.24534440229101784</v>
      </c>
      <c r="DZ12" s="18">
        <v>-27545</v>
      </c>
      <c r="EA12" s="68">
        <f t="shared" si="29"/>
        <v>-3.7902607704914201E-2</v>
      </c>
      <c r="EB12" s="68">
        <f t="shared" si="30"/>
        <v>0.11360420456842535</v>
      </c>
      <c r="EC12" s="18">
        <v>-30667</v>
      </c>
      <c r="ED12" s="68">
        <f t="shared" si="31"/>
        <v>-3.2376375497121523E-2</v>
      </c>
      <c r="EE12" s="68">
        <f t="shared" si="32"/>
        <v>4.85519882381098E-2</v>
      </c>
      <c r="EF12" s="18">
        <f t="shared" si="87"/>
        <v>-58212</v>
      </c>
      <c r="EG12" s="68">
        <f t="shared" si="33"/>
        <v>-3.4775564627996088E-2</v>
      </c>
      <c r="EH12" s="68">
        <f t="shared" si="88"/>
        <v>7.8359453151050307E-2</v>
      </c>
      <c r="EI12" s="18">
        <v>-31322</v>
      </c>
      <c r="EJ12" s="68">
        <f t="shared" si="34"/>
        <v>-3.4536749739226699E-2</v>
      </c>
      <c r="EK12" s="68">
        <f t="shared" si="35"/>
        <v>0.23373247203403191</v>
      </c>
      <c r="EL12" s="18">
        <f t="shared" si="89"/>
        <v>-89534</v>
      </c>
      <c r="EM12" s="68">
        <f t="shared" si="36"/>
        <v>-3.4691644464696157E-2</v>
      </c>
      <c r="EN12" s="68">
        <f t="shared" si="90"/>
        <v>0.12805846037545665</v>
      </c>
      <c r="EO12" s="18">
        <v>-33864.199999999997</v>
      </c>
      <c r="EP12" s="68">
        <f t="shared" si="37"/>
        <v>-2.540537782999263E-2</v>
      </c>
      <c r="EQ12" s="68">
        <f t="shared" si="38"/>
        <v>0.19219151557824321</v>
      </c>
      <c r="ER12" s="18">
        <v>-123398.5</v>
      </c>
      <c r="ES12" s="68">
        <f t="shared" si="39"/>
        <v>-3.1529004098053842E-2</v>
      </c>
      <c r="ET12" s="68">
        <f t="shared" si="40"/>
        <v>0.14496404546508934</v>
      </c>
      <c r="EU12" s="18">
        <v>-29477.5</v>
      </c>
      <c r="EV12" s="68">
        <f t="shared" si="41"/>
        <v>-3.6190203752903563E-2</v>
      </c>
      <c r="EW12" s="66">
        <f t="shared" si="42"/>
        <v>7.0157923398075805E-2</v>
      </c>
      <c r="EX12" s="18">
        <v>-34028</v>
      </c>
      <c r="EY12" s="68">
        <f t="shared" si="43"/>
        <v>-3.0622805296625803E-2</v>
      </c>
      <c r="EZ12" s="68">
        <f t="shared" si="44"/>
        <v>0.1095966348191868</v>
      </c>
      <c r="FA12" s="18">
        <f t="shared" si="91"/>
        <v>-63505.5</v>
      </c>
      <c r="FB12" s="68">
        <f t="shared" si="45"/>
        <v>-3.2977638423981964E-2</v>
      </c>
      <c r="FC12" s="68">
        <f t="shared" si="109"/>
        <v>9.0934858792001583E-2</v>
      </c>
      <c r="FD12" s="18">
        <v>-37434.800000000003</v>
      </c>
      <c r="FE12" s="68">
        <f t="shared" si="46"/>
        <v>-3.5751238431043726E-2</v>
      </c>
      <c r="FF12" s="68">
        <f t="shared" si="47"/>
        <v>0.19515995147180898</v>
      </c>
      <c r="FG12" s="18">
        <f t="shared" si="92"/>
        <v>-100940.3</v>
      </c>
      <c r="FH12" s="68">
        <f t="shared" si="48"/>
        <v>-3.3954564796547369E-2</v>
      </c>
      <c r="FI12" s="68">
        <f t="shared" si="49"/>
        <v>0.12739629637902916</v>
      </c>
      <c r="FJ12" s="18">
        <v>-44477.5</v>
      </c>
      <c r="FK12" s="68">
        <f t="shared" si="50"/>
        <v>-2.6636311861191142E-2</v>
      </c>
      <c r="FL12" s="68">
        <f t="shared" si="93"/>
        <v>0.31340766945623999</v>
      </c>
      <c r="FM12" s="206">
        <f>SUM(FJ12,FG12)</f>
        <v>-145417.79999999999</v>
      </c>
      <c r="FN12" s="68">
        <f t="shared" si="51"/>
        <v>-3.1322410746364326E-2</v>
      </c>
      <c r="FO12" s="68">
        <f t="shared" si="108"/>
        <v>0.17844058072018698</v>
      </c>
      <c r="FP12" s="18">
        <v>-37620.699999999997</v>
      </c>
      <c r="FQ12" s="68">
        <f t="shared" si="52"/>
        <v>-3.7215239960628942E-2</v>
      </c>
      <c r="FR12" s="68">
        <f t="shared" si="53"/>
        <v>0.2762513781697904</v>
      </c>
      <c r="FS12" s="18">
        <v>-40433</v>
      </c>
      <c r="FT12" s="68">
        <f t="shared" si="54"/>
        <v>-2.9856900557195726E-2</v>
      </c>
      <c r="FU12" s="68">
        <f t="shared" si="80"/>
        <v>0.18822734218878567</v>
      </c>
      <c r="FV12" s="18">
        <f>FP12+FS12</f>
        <v>-78053.7</v>
      </c>
      <c r="FW12" s="68">
        <f t="shared" si="55"/>
        <v>-3.3001985973399504E-2</v>
      </c>
      <c r="FX12" s="68">
        <f>(FV12/FA12)-1</f>
        <v>0.22908566974514022</v>
      </c>
      <c r="FY12" s="18">
        <v>-37366</v>
      </c>
      <c r="FZ12" s="68">
        <f t="shared" si="56"/>
        <v>-2.9931950991897403E-2</v>
      </c>
      <c r="GA12" s="68">
        <f t="shared" si="57"/>
        <v>-1.8378620962313796E-3</v>
      </c>
      <c r="GB12" s="18">
        <f>FV12+FY12</f>
        <v>-115419.7</v>
      </c>
      <c r="GC12" s="68">
        <f t="shared" si="58"/>
        <v>-3.194137184978716E-2</v>
      </c>
      <c r="GD12" s="68">
        <f t="shared" si="59"/>
        <v>0.14344518492613956</v>
      </c>
      <c r="GE12" s="18">
        <v>-44221</v>
      </c>
      <c r="GF12" s="68">
        <f t="shared" si="60"/>
        <v>-2.4067605474358402E-2</v>
      </c>
      <c r="GG12" s="68">
        <f t="shared" si="61"/>
        <v>-5.7669608228879676E-3</v>
      </c>
      <c r="GH12" s="18">
        <f>GB12+GE12</f>
        <v>-159640.70000000001</v>
      </c>
      <c r="GI12" s="68">
        <f t="shared" si="62"/>
        <v>-2.9287293069046823E-2</v>
      </c>
      <c r="GJ12" s="68">
        <f t="shared" si="63"/>
        <v>9.7807146030266079E-2</v>
      </c>
      <c r="GK12" s="18">
        <v>-41367</v>
      </c>
      <c r="GL12" s="68">
        <f t="shared" si="64"/>
        <v>-3.8439880016503308E-2</v>
      </c>
      <c r="GM12" s="68">
        <f t="shared" si="65"/>
        <v>9.9580815880619067E-2</v>
      </c>
      <c r="GN12" s="18">
        <v>-40828</v>
      </c>
      <c r="GO12" s="68">
        <f t="shared" si="66"/>
        <v>-2.7874878472411872E-2</v>
      </c>
      <c r="GP12" s="68">
        <f t="shared" si="67"/>
        <v>9.7692478915736292E-3</v>
      </c>
      <c r="GQ12" s="18">
        <f>GK12+GN12</f>
        <v>-82195</v>
      </c>
      <c r="GR12" s="68">
        <f t="shared" si="68"/>
        <v>-3.2349588875472485E-2</v>
      </c>
      <c r="GS12" s="68">
        <f t="shared" si="69"/>
        <v>5.305706199706095E-2</v>
      </c>
      <c r="GT12" s="18">
        <v>-40858</v>
      </c>
      <c r="GU12" s="68">
        <f t="shared" si="70"/>
        <v>-3.2416230171260642E-2</v>
      </c>
      <c r="GV12" s="68">
        <f t="shared" si="71"/>
        <v>9.3453942086388686E-2</v>
      </c>
      <c r="GW12" s="18">
        <f>GQ12+GT12</f>
        <v>-123053</v>
      </c>
      <c r="GX12" s="68">
        <f t="shared" si="72"/>
        <v>-3.2371685764750267E-2</v>
      </c>
      <c r="GY12" s="68">
        <f t="shared" si="73"/>
        <v>6.6135157169876502E-2</v>
      </c>
      <c r="GZ12" s="18">
        <v>-54845</v>
      </c>
      <c r="HA12" s="68">
        <f t="shared" si="74"/>
        <v>-2.855760779462058E-2</v>
      </c>
      <c r="HB12" s="68">
        <f t="shared" si="75"/>
        <v>0.24024784604599625</v>
      </c>
      <c r="HC12" s="18">
        <f>GW12+GZ12</f>
        <v>-177898</v>
      </c>
      <c r="HD12" s="68">
        <f t="shared" si="76"/>
        <v>-3.1091493208905373E-2</v>
      </c>
      <c r="HE12" s="68">
        <f t="shared" si="77"/>
        <v>0.11436494578137024</v>
      </c>
      <c r="HF12" s="18">
        <v>-48785</v>
      </c>
      <c r="HG12" s="68">
        <f t="shared" si="78"/>
        <v>-3.9512134278892413E-2</v>
      </c>
      <c r="HH12" s="68">
        <f t="shared" si="79"/>
        <v>0.17932168153358963</v>
      </c>
    </row>
    <row r="13" spans="2:216" ht="16.5" customHeight="1">
      <c r="B13" s="359" t="s">
        <v>100</v>
      </c>
      <c r="C13" s="359" t="s">
        <v>100</v>
      </c>
      <c r="D13" s="360" t="s">
        <v>80</v>
      </c>
      <c r="E13" s="361" t="s">
        <v>80</v>
      </c>
      <c r="F13" s="360" t="s">
        <v>80</v>
      </c>
      <c r="G13" s="361" t="s">
        <v>80</v>
      </c>
      <c r="H13" s="360" t="s">
        <v>80</v>
      </c>
      <c r="I13" s="361" t="s">
        <v>80</v>
      </c>
      <c r="J13" s="360" t="s">
        <v>80</v>
      </c>
      <c r="K13" s="361" t="s">
        <v>80</v>
      </c>
      <c r="L13" s="360" t="s">
        <v>80</v>
      </c>
      <c r="M13" s="361" t="s">
        <v>80</v>
      </c>
      <c r="N13" s="360" t="s">
        <v>80</v>
      </c>
      <c r="O13" s="361" t="s">
        <v>80</v>
      </c>
      <c r="P13" s="360" t="s">
        <v>80</v>
      </c>
      <c r="Q13" s="361" t="s">
        <v>80</v>
      </c>
      <c r="R13" s="360" t="s">
        <v>80</v>
      </c>
      <c r="S13" s="361" t="s">
        <v>80</v>
      </c>
      <c r="T13" s="360" t="s">
        <v>80</v>
      </c>
      <c r="U13" s="361" t="s">
        <v>80</v>
      </c>
      <c r="V13" s="360" t="s">
        <v>80</v>
      </c>
      <c r="W13" s="361" t="s">
        <v>80</v>
      </c>
      <c r="X13" s="360" t="s">
        <v>80</v>
      </c>
      <c r="Y13" s="361" t="s">
        <v>80</v>
      </c>
      <c r="Z13" s="360" t="s">
        <v>80</v>
      </c>
      <c r="AA13" s="361" t="s">
        <v>80</v>
      </c>
      <c r="AB13" s="360" t="s">
        <v>80</v>
      </c>
      <c r="AC13" s="361" t="s">
        <v>80</v>
      </c>
      <c r="AD13" s="360" t="s">
        <v>80</v>
      </c>
      <c r="AE13" s="361" t="s">
        <v>80</v>
      </c>
      <c r="AF13" s="360">
        <f>SUM(AF4,AF8,AF12)</f>
        <v>-15722.514999999999</v>
      </c>
      <c r="AG13" s="361">
        <f>AF13/$AF$16</f>
        <v>-4.1009943059551413E-2</v>
      </c>
      <c r="AH13" s="360">
        <f>SUM(AH4,AH8,AH12)</f>
        <v>11605</v>
      </c>
      <c r="AI13" s="361">
        <f>AH13/$AH$16</f>
        <v>2.2743931358599579E-2</v>
      </c>
      <c r="AJ13" s="362">
        <f t="shared" si="94"/>
        <v>-4117.5149999999994</v>
      </c>
      <c r="AK13" s="361">
        <f>AJ13/AJ16</f>
        <v>-4.607633592911599E-3</v>
      </c>
      <c r="AL13" s="360">
        <f>AL4+AL8+AL12</f>
        <v>19656</v>
      </c>
      <c r="AM13" s="361">
        <f>AL13/$AL$16</f>
        <v>4.3773968118227126E-2</v>
      </c>
      <c r="AN13" s="362">
        <f t="shared" si="95"/>
        <v>15538.485000000001</v>
      </c>
      <c r="AO13" s="361">
        <f>AN13/AN16</f>
        <v>1.1572885377790257E-2</v>
      </c>
      <c r="AP13" s="360">
        <f>AP4+AP8+AP12</f>
        <v>5679</v>
      </c>
      <c r="AQ13" s="361">
        <f>AP13/$AP$16</f>
        <v>9.2528325496368281E-3</v>
      </c>
      <c r="AR13" s="360">
        <f>AR4+AR8+AR12</f>
        <v>51672</v>
      </c>
      <c r="AS13" s="361">
        <f>AR13/$AR$16</f>
        <v>2.6411479731877886E-2</v>
      </c>
      <c r="AT13" s="360">
        <f>AT4+AT8+AT12</f>
        <v>20088</v>
      </c>
      <c r="AU13" s="361">
        <f>AT13/$AT$16</f>
        <v>5.539240422557349E-2</v>
      </c>
      <c r="AV13" s="361">
        <f t="shared" si="96"/>
        <v>-2.2776581863652221</v>
      </c>
      <c r="AW13" s="360">
        <f>AW4+AW8+AW12</f>
        <v>9072</v>
      </c>
      <c r="AX13" s="361">
        <f>AW13/$AW$16</f>
        <v>1.6353842936769468E-2</v>
      </c>
      <c r="AY13" s="361">
        <f t="shared" si="0"/>
        <v>-0.21826798793623436</v>
      </c>
      <c r="AZ13" s="362">
        <f t="shared" si="97"/>
        <v>29160</v>
      </c>
      <c r="BA13" s="361">
        <f>AZ13/AZ16</f>
        <v>3.1786139019665767E-2</v>
      </c>
      <c r="BB13" s="363">
        <f>AZ13/AJ13-1</f>
        <v>-8.0819414136924834</v>
      </c>
      <c r="BC13" s="360">
        <f>BC4+BC8+BC12</f>
        <v>19152</v>
      </c>
      <c r="BD13" s="361">
        <f>BC13/$BC$16</f>
        <v>3.9348303987837202E-2</v>
      </c>
      <c r="BE13" s="361">
        <f t="shared" si="1"/>
        <v>-2.5641025641025661E-2</v>
      </c>
      <c r="BF13" s="362">
        <f t="shared" si="98"/>
        <v>48312</v>
      </c>
      <c r="BG13" s="361">
        <f>BF13/BF16</f>
        <v>3.4407536156329521E-2</v>
      </c>
      <c r="BH13" s="363">
        <f>BF13/AN13-1</f>
        <v>2.1091834242527505</v>
      </c>
      <c r="BI13" s="360">
        <f>BI4+BI8+BI12</f>
        <v>19264.771999999997</v>
      </c>
      <c r="BJ13" s="361">
        <f>BI13/$BI$16</f>
        <v>2.7062661373476168E-2</v>
      </c>
      <c r="BK13" s="364">
        <f t="shared" si="2"/>
        <v>2.3922824440922694</v>
      </c>
      <c r="BL13" s="360">
        <f>BL4+BL8+BL12</f>
        <v>67576.771999999997</v>
      </c>
      <c r="BM13" s="361">
        <f>BL13/$BL$16</f>
        <v>3.1936575600387151E-2</v>
      </c>
      <c r="BN13" s="364">
        <f t="shared" si="3"/>
        <v>0.30780252361046601</v>
      </c>
      <c r="BO13" s="360">
        <f>BO4+BO8+BO12</f>
        <v>26322</v>
      </c>
      <c r="BP13" s="361">
        <f>BO13/$BO$16</f>
        <v>5.9789299618849462E-2</v>
      </c>
      <c r="BQ13" s="361">
        <f t="shared" si="4"/>
        <v>0.31033452807646356</v>
      </c>
      <c r="BR13" s="360">
        <f>BR4+BR8+BR12</f>
        <v>24738</v>
      </c>
      <c r="BS13" s="361">
        <f>BR13/$BR$16</f>
        <v>3.9267352287103423E-2</v>
      </c>
      <c r="BT13" s="361">
        <f t="shared" si="5"/>
        <v>1.7268518518518516</v>
      </c>
      <c r="BU13" s="362">
        <f>SUM(BU4,BU8,BU12)</f>
        <v>51060</v>
      </c>
      <c r="BV13" s="361">
        <f>BU13/BU16</f>
        <v>4.7709147990861824E-2</v>
      </c>
      <c r="BW13" s="363">
        <f>BU13/AZ13-1</f>
        <v>0.75102880658436222</v>
      </c>
      <c r="BX13" s="360">
        <f>BX4+BX8+BX12</f>
        <v>36489</v>
      </c>
      <c r="BY13" s="361">
        <f>BX13/$BX$16</f>
        <v>6.4157611562401101E-2</v>
      </c>
      <c r="BZ13" s="361">
        <f t="shared" si="7"/>
        <v>0.90523182957393478</v>
      </c>
      <c r="CA13" s="362">
        <f t="shared" si="99"/>
        <v>87549</v>
      </c>
      <c r="CB13" s="361">
        <f>CA13/CA16</f>
        <v>5.341692216171693E-2</v>
      </c>
      <c r="CC13" s="363">
        <f>CA13/BF13-1</f>
        <v>0.81215846994535523</v>
      </c>
      <c r="CD13" s="360">
        <f>CD4+CD8+CD12</f>
        <v>33493</v>
      </c>
      <c r="CE13" s="361">
        <f>CD13/$CD$16</f>
        <v>4.0661204381644486E-2</v>
      </c>
      <c r="CF13" s="361">
        <f t="shared" si="9"/>
        <v>0.73856197208043817</v>
      </c>
      <c r="CG13" s="360">
        <f>SUM(CA13,CD13)</f>
        <v>121042</v>
      </c>
      <c r="CH13" s="361">
        <f>CG13/$CG$16</f>
        <v>4.9150439114397135E-2</v>
      </c>
      <c r="CI13" s="361">
        <f t="shared" si="10"/>
        <v>0.7911775957573115</v>
      </c>
      <c r="CJ13" s="360">
        <f>CJ4+CJ8+CJ12</f>
        <v>38467</v>
      </c>
      <c r="CK13" s="361">
        <f>CJ13/$CJ$16</f>
        <v>7.4302646091321922E-2</v>
      </c>
      <c r="CL13" s="361">
        <f t="shared" si="100"/>
        <v>0.46140110933819622</v>
      </c>
      <c r="CM13" s="360">
        <f>SUM(CM12,CM8,CM4)</f>
        <v>32149</v>
      </c>
      <c r="CN13" s="361">
        <f>CM13/$CM$16</f>
        <v>4.2885174874241816E-2</v>
      </c>
      <c r="CO13" s="361">
        <f>(CM13/BR13)-1</f>
        <v>0.29957959414665702</v>
      </c>
      <c r="CP13" s="360">
        <f>SUM(CP12,CP8,CP4)</f>
        <v>72270</v>
      </c>
      <c r="CQ13" s="361">
        <f>(CP13/$CP$16)</f>
        <v>5.7024049993687667E-2</v>
      </c>
      <c r="CR13" s="363">
        <f>(CP13/BU13)-1</f>
        <v>0.41539365452408927</v>
      </c>
      <c r="CS13" s="360">
        <f>SUM(CS12,CS8,CS4)</f>
        <v>33968.675000000003</v>
      </c>
      <c r="CT13" s="361">
        <f t="shared" si="14"/>
        <v>5.1696721536017148E-2</v>
      </c>
      <c r="CU13" s="361">
        <f t="shared" si="15"/>
        <v>-6.9070815862314561E-2</v>
      </c>
      <c r="CV13" s="360">
        <f>SUM(CV12,CV8,CV4)</f>
        <v>104582.67499999999</v>
      </c>
      <c r="CW13" s="361">
        <f t="shared" si="16"/>
        <v>5.434458459517489E-2</v>
      </c>
      <c r="CX13" s="363">
        <f>(CV13/CA13)-1</f>
        <v>0.19456161692309437</v>
      </c>
      <c r="CY13" s="360">
        <f>SUM(CY12,CY8,CY4)</f>
        <v>20488</v>
      </c>
      <c r="CZ13" s="361">
        <f t="shared" si="17"/>
        <v>2.1074286654734719E-2</v>
      </c>
      <c r="DA13" s="363">
        <f>(CY13/CD13)-1</f>
        <v>-0.38829009046666463</v>
      </c>
      <c r="DB13" s="360">
        <f>SUM(DB12,DB8,DB4)</f>
        <v>125070.67499999999</v>
      </c>
      <c r="DC13" s="361">
        <f t="shared" si="18"/>
        <v>4.3178188555822186E-2</v>
      </c>
      <c r="DD13" s="363">
        <f>(DB13/CG13)-1</f>
        <v>3.3283281836056888E-2</v>
      </c>
      <c r="DE13" s="365">
        <f>DE4+DE8+DE12</f>
        <v>40904</v>
      </c>
      <c r="DF13" s="363">
        <f t="shared" si="19"/>
        <v>6.6059538209848528E-2</v>
      </c>
      <c r="DG13" s="363">
        <f>(DE13/CJ13)-1</f>
        <v>6.3353003873449998E-2</v>
      </c>
      <c r="DH13" s="360">
        <f>SUM(DH12,DH8,DH4)</f>
        <v>32256</v>
      </c>
      <c r="DI13" s="361">
        <f>DH13/DH16</f>
        <v>3.7718860248675989E-2</v>
      </c>
      <c r="DJ13" s="361">
        <f>(DH13/CM13)-1</f>
        <v>3.3282528227938091E-3</v>
      </c>
      <c r="DK13" s="365">
        <f t="shared" si="83"/>
        <v>73160</v>
      </c>
      <c r="DL13" s="361">
        <f>(DK13/DK16)</f>
        <v>4.9621261448973393E-2</v>
      </c>
      <c r="DM13" s="363">
        <f>(DK13/CP13)-1</f>
        <v>1.2314930123149326E-2</v>
      </c>
      <c r="DN13" s="360">
        <f>SUM(DN12,DN8,DN4)</f>
        <v>42983</v>
      </c>
      <c r="DO13" s="363">
        <f t="shared" si="23"/>
        <v>5.3510693922266761E-2</v>
      </c>
      <c r="DP13" s="361">
        <f t="shared" si="24"/>
        <v>0.2653716990727486</v>
      </c>
      <c r="DQ13" s="360">
        <f>SUM(DQ12,DQ8,DQ4)</f>
        <v>116143</v>
      </c>
      <c r="DR13" s="363">
        <f t="shared" si="25"/>
        <v>5.0992962854337937E-2</v>
      </c>
      <c r="DS13" s="363">
        <f>(DQ13/CV13)-1</f>
        <v>0.11053766792635589</v>
      </c>
      <c r="DT13" s="360">
        <f>SUM(DT12,DT8,DT4)</f>
        <v>32713</v>
      </c>
      <c r="DU13" s="363">
        <f t="shared" si="26"/>
        <v>2.7621477761303418E-2</v>
      </c>
      <c r="DV13" s="361">
        <f t="shared" si="27"/>
        <v>0.59669074580242087</v>
      </c>
      <c r="DW13" s="360">
        <f>SUM(DW4,DW8,DW12)</f>
        <v>148854</v>
      </c>
      <c r="DX13" s="363">
        <f t="shared" si="28"/>
        <v>4.2997030583831128E-2</v>
      </c>
      <c r="DY13" s="363">
        <f>(DW13/DB13)-1</f>
        <v>0.19015908405387605</v>
      </c>
      <c r="DZ13" s="360">
        <f>SUM(DZ4,DZ8,DZ12)</f>
        <v>47566</v>
      </c>
      <c r="EA13" s="363">
        <f t="shared" si="29"/>
        <v>6.5452003561152619E-2</v>
      </c>
      <c r="EB13" s="363">
        <f t="shared" si="30"/>
        <v>0.1628691570506553</v>
      </c>
      <c r="EC13" s="360">
        <f>SUM(EC12,EC8,EC4)</f>
        <v>41144</v>
      </c>
      <c r="ED13" s="363">
        <f t="shared" si="31"/>
        <v>4.343736242389435E-2</v>
      </c>
      <c r="EE13" s="363">
        <f t="shared" si="32"/>
        <v>0.27554563492063489</v>
      </c>
      <c r="EF13" s="360">
        <f t="shared" si="87"/>
        <v>88710</v>
      </c>
      <c r="EG13" s="363">
        <f t="shared" si="33"/>
        <v>5.2994920946703994E-2</v>
      </c>
      <c r="EH13" s="363">
        <f>(EF13/DK13)-1</f>
        <v>0.21254784034991792</v>
      </c>
      <c r="EI13" s="360">
        <f>SUM(EI12,EI8,EI4)</f>
        <v>45018.3</v>
      </c>
      <c r="EJ13" s="363">
        <f t="shared" si="34"/>
        <v>4.9638776603838496E-2</v>
      </c>
      <c r="EK13" s="363">
        <f t="shared" si="35"/>
        <v>4.7351278412395725E-2</v>
      </c>
      <c r="EL13" s="360">
        <f t="shared" si="89"/>
        <v>133728.29999999999</v>
      </c>
      <c r="EM13" s="363">
        <f>(EL13/$EF$16)</f>
        <v>7.9888633602041653E-2</v>
      </c>
      <c r="EN13" s="363">
        <f>(EL13/DQ13)-1</f>
        <v>0.15141076087237271</v>
      </c>
      <c r="EO13" s="360">
        <f>SUM(EO12,EO8,EO4)</f>
        <v>40125.39999999998</v>
      </c>
      <c r="EP13" s="363">
        <f t="shared" si="37"/>
        <v>3.0102614193738102E-2</v>
      </c>
      <c r="EQ13" s="363">
        <f t="shared" si="38"/>
        <v>0.22658881790113949</v>
      </c>
      <c r="ER13" s="360">
        <f>SUM(ER4+ER8+ER12)</f>
        <v>173853.10000000003</v>
      </c>
      <c r="ES13" s="363">
        <f t="shared" si="39"/>
        <v>4.4420435437702771E-2</v>
      </c>
      <c r="ET13" s="363">
        <f t="shared" si="40"/>
        <v>0.16794375696991715</v>
      </c>
      <c r="EU13" s="360">
        <f>EU4+EU8+EU12</f>
        <v>61416.800000000003</v>
      </c>
      <c r="EV13" s="363">
        <f t="shared" si="41"/>
        <v>7.5402815905396589E-2</v>
      </c>
      <c r="EW13" s="363">
        <f t="shared" si="42"/>
        <v>0.29119118698229829</v>
      </c>
      <c r="EX13" s="360">
        <f>SUM(EX12,EX8,EX4)</f>
        <v>52392</v>
      </c>
      <c r="EY13" s="363">
        <f t="shared" si="43"/>
        <v>4.7149112939368139E-2</v>
      </c>
      <c r="EZ13" s="363">
        <f t="shared" si="44"/>
        <v>0.27338129496402885</v>
      </c>
      <c r="FA13" s="360">
        <f t="shared" si="91"/>
        <v>113808.8</v>
      </c>
      <c r="FB13" s="363">
        <f t="shared" si="45"/>
        <v>5.9099533991028783E-2</v>
      </c>
      <c r="FC13" s="363">
        <f t="shared" si="109"/>
        <v>0.28293089843309671</v>
      </c>
      <c r="FD13" s="360">
        <f>SUM(FD12,FD8,FD4)</f>
        <v>61682.58</v>
      </c>
      <c r="FE13" s="363">
        <f t="shared" si="46"/>
        <v>5.8908518934839477E-2</v>
      </c>
      <c r="FF13" s="363">
        <f t="shared" si="47"/>
        <v>0.37016679883514025</v>
      </c>
      <c r="FG13" s="360">
        <f t="shared" si="92"/>
        <v>175491.38</v>
      </c>
      <c r="FH13" s="363">
        <f t="shared" si="48"/>
        <v>5.9032254049626531E-2</v>
      </c>
      <c r="FI13" s="363">
        <f t="shared" si="49"/>
        <v>0.31229799526353075</v>
      </c>
      <c r="FJ13" s="360">
        <v>42066.41</v>
      </c>
      <c r="FK13" s="363">
        <f t="shared" si="50"/>
        <v>2.519237852039188E-2</v>
      </c>
      <c r="FL13" s="363">
        <f t="shared" si="93"/>
        <v>4.8373598767863291E-2</v>
      </c>
      <c r="FM13" s="360">
        <f>SUM(FM4+FM8+FM12)</f>
        <v>217557.78999999998</v>
      </c>
      <c r="FN13" s="363">
        <f t="shared" si="51"/>
        <v>4.6861075187846837E-2</v>
      </c>
      <c r="FO13" s="363">
        <f t="shared" si="108"/>
        <v>0.2513886148708302</v>
      </c>
      <c r="FP13" s="360">
        <f>SUM(FP4+FP8+FP12)</f>
        <v>68102.680000000008</v>
      </c>
      <c r="FQ13" s="363">
        <f t="shared" si="52"/>
        <v>6.7368698034909663E-2</v>
      </c>
      <c r="FR13" s="363">
        <f t="shared" si="53"/>
        <v>0.10886076773781772</v>
      </c>
      <c r="FS13" s="360">
        <f>SUM(FS12,FS8,FS4)</f>
        <v>53972</v>
      </c>
      <c r="FT13" s="363">
        <f t="shared" ref="FT13" si="110">FS13/$FS$16</f>
        <v>3.9854491056141458E-2</v>
      </c>
      <c r="FU13" s="363">
        <f t="shared" si="80"/>
        <v>3.0157275919987736E-2</v>
      </c>
      <c r="FV13" s="360">
        <f>FP13+FS13</f>
        <v>122074.68000000001</v>
      </c>
      <c r="FW13" s="363">
        <f t="shared" si="55"/>
        <v>5.1614553532596578E-2</v>
      </c>
      <c r="FX13" s="363">
        <f t="shared" si="81"/>
        <v>7.2629533041381755E-2</v>
      </c>
      <c r="FY13" s="360">
        <f>SUM(FY12,FY8,FY4)</f>
        <v>47874.338489999995</v>
      </c>
      <c r="FZ13" s="363">
        <f t="shared" si="56"/>
        <v>3.8349632110800926E-2</v>
      </c>
      <c r="GA13" s="363">
        <f>(FY13/FD13)-1</f>
        <v>-0.2238596619985741</v>
      </c>
      <c r="GB13" s="360">
        <f>FV13+FY13</f>
        <v>169949.01848999999</v>
      </c>
      <c r="GC13" s="363">
        <f t="shared" si="58"/>
        <v>4.7031874065652943E-2</v>
      </c>
      <c r="GD13" s="363">
        <f t="shared" si="59"/>
        <v>-3.1581958669423038E-2</v>
      </c>
      <c r="GE13" s="360">
        <v>38444</v>
      </c>
      <c r="GF13" s="363">
        <f t="shared" si="60"/>
        <v>2.0923430606640158E-2</v>
      </c>
      <c r="GG13" s="363">
        <f t="shared" si="61"/>
        <v>-8.6111698145860394E-2</v>
      </c>
      <c r="GH13" s="360">
        <v>208392</v>
      </c>
      <c r="GI13" s="363">
        <f t="shared" si="62"/>
        <v>3.8231087543745455E-2</v>
      </c>
      <c r="GJ13" s="363">
        <f t="shared" si="63"/>
        <v>-4.2130369130886969E-2</v>
      </c>
      <c r="GK13" s="360">
        <f>SUM(GK4+GK8+GK12)</f>
        <v>68835</v>
      </c>
      <c r="GL13" s="363">
        <f t="shared" si="64"/>
        <v>6.3964250270408904E-2</v>
      </c>
      <c r="GM13" s="363">
        <f t="shared" si="65"/>
        <v>1.0753174471254123E-2</v>
      </c>
      <c r="GN13" s="360">
        <f>SUM(GN12,GN8,GN4)</f>
        <v>54243</v>
      </c>
      <c r="GO13" s="363">
        <f t="shared" si="66"/>
        <v>3.7033825633855127E-2</v>
      </c>
      <c r="GP13" s="363">
        <f t="shared" si="67"/>
        <v>5.0211220632920828E-3</v>
      </c>
      <c r="GQ13" s="360">
        <f>GK13+GN13</f>
        <v>123078</v>
      </c>
      <c r="GR13" s="363">
        <f t="shared" si="68"/>
        <v>4.8439962280131421E-2</v>
      </c>
      <c r="GS13" s="363">
        <f t="shared" si="69"/>
        <v>8.2189033794721755E-3</v>
      </c>
      <c r="GT13" s="360">
        <f>SUM(GT12,GT8,GT4)</f>
        <v>65336</v>
      </c>
      <c r="GU13" s="363">
        <f t="shared" si="70"/>
        <v>5.1836771610687886E-2</v>
      </c>
      <c r="GV13" s="363">
        <f t="shared" si="71"/>
        <v>0.36473948383949795</v>
      </c>
      <c r="GW13" s="360">
        <f>GQ13+GT13</f>
        <v>188414</v>
      </c>
      <c r="GX13" s="363">
        <f t="shared" si="72"/>
        <v>4.9566274708293633E-2</v>
      </c>
      <c r="GY13" s="363">
        <f t="shared" si="73"/>
        <v>0.10865012151327313</v>
      </c>
      <c r="GZ13" s="360">
        <f>SUM(GZ12,GZ8,GZ4)</f>
        <v>62855</v>
      </c>
      <c r="HA13" s="363">
        <f t="shared" si="74"/>
        <v>3.2728387964825897E-2</v>
      </c>
      <c r="HB13" s="363">
        <f t="shared" si="75"/>
        <v>0.63497554885027574</v>
      </c>
      <c r="HC13" s="360">
        <f>GW13+GZ13</f>
        <v>251269</v>
      </c>
      <c r="HD13" s="363">
        <f t="shared" si="76"/>
        <v>4.3914650007917146E-2</v>
      </c>
      <c r="HE13" s="363">
        <f t="shared" si="77"/>
        <v>0.20575166033245029</v>
      </c>
      <c r="HF13" s="360">
        <f>SUM(HF4+HF8+HF12)</f>
        <v>79059</v>
      </c>
      <c r="HG13" s="363">
        <f t="shared" si="78"/>
        <v>6.4031768452494725E-2</v>
      </c>
      <c r="HH13" s="363">
        <f t="shared" si="79"/>
        <v>0.14852909130529524</v>
      </c>
    </row>
    <row r="14" spans="2:216" ht="16.5" customHeight="1">
      <c r="B14" s="359" t="s">
        <v>1112</v>
      </c>
      <c r="C14" s="359" t="s">
        <v>1113</v>
      </c>
      <c r="D14" s="360" t="s">
        <v>80</v>
      </c>
      <c r="E14" s="361" t="s">
        <v>80</v>
      </c>
      <c r="F14" s="360" t="s">
        <v>80</v>
      </c>
      <c r="G14" s="361" t="s">
        <v>80</v>
      </c>
      <c r="H14" s="360" t="s">
        <v>80</v>
      </c>
      <c r="I14" s="361" t="s">
        <v>80</v>
      </c>
      <c r="J14" s="360" t="s">
        <v>80</v>
      </c>
      <c r="K14" s="361" t="s">
        <v>80</v>
      </c>
      <c r="L14" s="360" t="s">
        <v>80</v>
      </c>
      <c r="M14" s="361" t="s">
        <v>80</v>
      </c>
      <c r="N14" s="360" t="s">
        <v>80</v>
      </c>
      <c r="O14" s="361" t="s">
        <v>80</v>
      </c>
      <c r="P14" s="360" t="s">
        <v>80</v>
      </c>
      <c r="Q14" s="361" t="s">
        <v>80</v>
      </c>
      <c r="R14" s="360" t="s">
        <v>80</v>
      </c>
      <c r="S14" s="361" t="s">
        <v>80</v>
      </c>
      <c r="T14" s="360" t="s">
        <v>80</v>
      </c>
      <c r="U14" s="361" t="s">
        <v>80</v>
      </c>
      <c r="V14" s="360" t="s">
        <v>80</v>
      </c>
      <c r="W14" s="361" t="s">
        <v>80</v>
      </c>
      <c r="X14" s="360" t="s">
        <v>80</v>
      </c>
      <c r="Y14" s="361" t="s">
        <v>80</v>
      </c>
      <c r="Z14" s="360" t="s">
        <v>80</v>
      </c>
      <c r="AA14" s="361" t="s">
        <v>80</v>
      </c>
      <c r="AB14" s="360" t="s">
        <v>80</v>
      </c>
      <c r="AC14" s="361" t="s">
        <v>80</v>
      </c>
      <c r="AD14" s="360" t="s">
        <v>80</v>
      </c>
      <c r="AE14" s="361" t="s">
        <v>80</v>
      </c>
      <c r="AF14" s="361">
        <f>+AF13/AF17</f>
        <v>-0.28877794104141791</v>
      </c>
      <c r="AG14" s="361"/>
      <c r="AH14" s="361">
        <f>+AH13/AH17</f>
        <v>0.13545058767230411</v>
      </c>
      <c r="AI14" s="361"/>
      <c r="AJ14" s="361">
        <f>+AJ13/AJ17</f>
        <v>-2.9385004603098702E-2</v>
      </c>
      <c r="AK14" s="361"/>
      <c r="AL14" s="361">
        <f>+AL13/AL17</f>
        <v>0.31846019247594048</v>
      </c>
      <c r="AM14" s="361"/>
      <c r="AN14" s="361">
        <f>+AN13/AN17</f>
        <v>7.6982263618122826E-2</v>
      </c>
      <c r="AO14" s="361"/>
      <c r="AP14" s="361">
        <f>+AP13/AP17</f>
        <v>5.9613285186429291E-2</v>
      </c>
      <c r="AQ14" s="361"/>
      <c r="AR14" s="361">
        <f>+AR13/AR17</f>
        <v>0.17391597023314675</v>
      </c>
      <c r="AS14" s="361"/>
      <c r="AT14" s="361">
        <f>+AT13/AT17</f>
        <v>0.52690831565937468</v>
      </c>
      <c r="AU14" s="361"/>
      <c r="AV14" s="361"/>
      <c r="AW14" s="361">
        <f>+AW13/AW17</f>
        <v>9.7027836959585473E-2</v>
      </c>
      <c r="AX14" s="361"/>
      <c r="AY14" s="361"/>
      <c r="AZ14" s="361">
        <f>+AZ13/AZ17</f>
        <v>0.22153640705748628</v>
      </c>
      <c r="BA14" s="361"/>
      <c r="BB14" s="363"/>
      <c r="BC14" s="361">
        <f>+BC13/BC17</f>
        <v>0.28093793614719215</v>
      </c>
      <c r="BD14" s="361"/>
      <c r="BE14" s="361"/>
      <c r="BF14" s="361">
        <f>+BF13/BF17</f>
        <v>0.24180317999238091</v>
      </c>
      <c r="BG14" s="361"/>
      <c r="BH14" s="363"/>
      <c r="BI14" s="361">
        <f>+BI13/BI17</f>
        <v>0.1234017629439995</v>
      </c>
      <c r="BJ14" s="361"/>
      <c r="BK14" s="364"/>
      <c r="BL14" s="361">
        <f>+BL13/BL17</f>
        <v>0.18987039420078108</v>
      </c>
      <c r="BM14" s="361"/>
      <c r="BN14" s="364"/>
      <c r="BO14" s="361">
        <f>+BO13/BO17</f>
        <v>0.36002790277796776</v>
      </c>
      <c r="BP14" s="361"/>
      <c r="BQ14" s="361"/>
      <c r="BR14" s="361">
        <f>+BR13/BR17</f>
        <v>0.16221107504671978</v>
      </c>
      <c r="BS14" s="361"/>
      <c r="BT14" s="361"/>
      <c r="BU14" s="361">
        <f>+BU13/BU17</f>
        <v>0.2263137366144245</v>
      </c>
      <c r="BV14" s="361"/>
      <c r="BW14" s="363"/>
      <c r="BX14" s="361">
        <f>+BX13/BX17</f>
        <v>0.36041010242683447</v>
      </c>
      <c r="BY14" s="361"/>
      <c r="BZ14" s="361"/>
      <c r="CA14" s="361">
        <f>+CA13/CA17</f>
        <v>0.26784943966664526</v>
      </c>
      <c r="CB14" s="361"/>
      <c r="CC14" s="363"/>
      <c r="CD14" s="361">
        <f>+CD13/CD17</f>
        <v>0.18788847750476831</v>
      </c>
      <c r="CE14" s="361"/>
      <c r="CF14" s="361"/>
      <c r="CG14" s="361">
        <f>+CG13/CG17</f>
        <v>0.23963018688628446</v>
      </c>
      <c r="CH14" s="361"/>
      <c r="CI14" s="361"/>
      <c r="CJ14" s="361">
        <f>+CJ13/CJ17</f>
        <v>0.45170798154041264</v>
      </c>
      <c r="CK14" s="361"/>
      <c r="CL14" s="361"/>
      <c r="CM14" s="361">
        <f>+CM13/CM17</f>
        <v>0.17893459639670728</v>
      </c>
      <c r="CN14" s="361"/>
      <c r="CO14" s="361"/>
      <c r="CP14" s="361">
        <f>+CP13/CP17</f>
        <v>0.27289410485296117</v>
      </c>
      <c r="CQ14" s="361"/>
      <c r="CR14" s="363"/>
      <c r="CS14" s="361">
        <f>+CS13/CS17</f>
        <v>0.32276673288000363</v>
      </c>
      <c r="CT14" s="361"/>
      <c r="CU14" s="361"/>
      <c r="CV14" s="361">
        <f>+CV13/CV17</f>
        <v>0.28260227465388643</v>
      </c>
      <c r="CW14" s="361"/>
      <c r="CX14" s="363"/>
      <c r="CY14" s="361">
        <f>+CY13/CY17</f>
        <v>9.2057315653967298E-2</v>
      </c>
      <c r="CZ14" s="361"/>
      <c r="DA14" s="363"/>
      <c r="DB14" s="361">
        <f>+DB13/DB17</f>
        <v>0.21104486640815623</v>
      </c>
      <c r="DC14" s="361"/>
      <c r="DD14" s="363"/>
      <c r="DE14" s="361">
        <f>+DE13/DE17</f>
        <v>0.48935253864191031</v>
      </c>
      <c r="DF14" s="363"/>
      <c r="DG14" s="363"/>
      <c r="DH14" s="361">
        <f>+DH13/DH17</f>
        <v>0.16941621366107304</v>
      </c>
      <c r="DI14" s="361"/>
      <c r="DJ14" s="361"/>
      <c r="DK14" s="361">
        <f>+DK13/DK17</f>
        <v>0.26702484104795204</v>
      </c>
      <c r="DL14" s="361"/>
      <c r="DM14" s="363"/>
      <c r="DN14" s="361">
        <f>+DN13/DN17</f>
        <v>0.29006505425686985</v>
      </c>
      <c r="DO14" s="363"/>
      <c r="DP14" s="361"/>
      <c r="DQ14" s="361">
        <f>+DQ13/DQ17</f>
        <v>0.27511215967178787</v>
      </c>
      <c r="DR14" s="363"/>
      <c r="DS14" s="363"/>
      <c r="DT14" s="361">
        <f>+DT13/DT17</f>
        <v>0.11192234923002706</v>
      </c>
      <c r="DU14" s="363"/>
      <c r="DV14" s="361"/>
      <c r="DW14" s="361">
        <f>+DW13/DW17</f>
        <v>0.20834797165367996</v>
      </c>
      <c r="DX14" s="363"/>
      <c r="DY14" s="363"/>
      <c r="DZ14" s="361">
        <f>+DZ13/DZ17</f>
        <v>0.52869909301084828</v>
      </c>
      <c r="EA14" s="363"/>
      <c r="EB14" s="363"/>
      <c r="EC14" s="361">
        <f>+EC13/EC17</f>
        <v>0.20386381991963176</v>
      </c>
      <c r="ED14" s="363"/>
      <c r="EE14" s="363"/>
      <c r="EF14" s="361">
        <f>+EF13/EF17</f>
        <v>0.3040210563112386</v>
      </c>
      <c r="EG14" s="363"/>
      <c r="EH14" s="363"/>
      <c r="EI14" s="361">
        <f>+EI13/EI17</f>
        <v>0.29114314539598773</v>
      </c>
      <c r="EJ14" s="363"/>
      <c r="EK14" s="363"/>
      <c r="EL14" s="361">
        <f>+EL13/EL17</f>
        <v>0.299564524908772</v>
      </c>
      <c r="EM14" s="363"/>
      <c r="EN14" s="363"/>
      <c r="EO14" s="361">
        <f>+EO13/EO17</f>
        <v>0.1026965739996621</v>
      </c>
      <c r="EP14" s="363"/>
      <c r="EQ14" s="363"/>
      <c r="ER14" s="361">
        <f>+ER13/ER17</f>
        <v>0.20767654879625011</v>
      </c>
      <c r="ES14" s="363"/>
      <c r="ET14" s="363"/>
      <c r="EU14" s="361">
        <f>+EU13/EU17</f>
        <v>0.45473553773835246</v>
      </c>
      <c r="EV14" s="363"/>
      <c r="EW14" s="363"/>
      <c r="EX14" s="361">
        <f>+EX13/EX17</f>
        <v>0.21116865843090626</v>
      </c>
      <c r="EY14" s="363"/>
      <c r="EZ14" s="363"/>
      <c r="FA14" s="361">
        <f>+FA13/FA17</f>
        <v>0.29702258147054378</v>
      </c>
      <c r="FB14" s="363"/>
      <c r="FC14" s="363"/>
      <c r="FD14" s="361">
        <f>+FD13/FD17</f>
        <v>0.30185952961212087</v>
      </c>
      <c r="FE14" s="363"/>
      <c r="FF14" s="363"/>
      <c r="FG14" s="361">
        <f>+FG13/FG17</f>
        <v>0.29870492882916155</v>
      </c>
      <c r="FH14" s="363"/>
      <c r="FI14" s="363"/>
      <c r="FJ14" s="361">
        <f>+FJ13/FJ17</f>
        <v>9.034407527649442E-2</v>
      </c>
      <c r="FK14" s="363"/>
      <c r="FL14" s="363"/>
      <c r="FM14" s="361">
        <f>+FM13/FM17</f>
        <v>0.20658170607962373</v>
      </c>
      <c r="FN14" s="363"/>
      <c r="FO14" s="363"/>
      <c r="FP14" s="361">
        <f>+FP13/FP17</f>
        <v>0.34256271393412796</v>
      </c>
      <c r="FQ14" s="363"/>
      <c r="FR14" s="363"/>
      <c r="FS14" s="361">
        <f>+FS13/FS17</f>
        <v>0.16547755432380404</v>
      </c>
      <c r="FT14" s="363"/>
      <c r="FU14" s="363"/>
      <c r="FV14" s="361">
        <f>+FV13/FV17</f>
        <v>0.23253977550606739</v>
      </c>
      <c r="FW14" s="363"/>
      <c r="FX14" s="363"/>
      <c r="FY14" s="361">
        <f>+FY13/FY17</f>
        <v>0.20766804965015853</v>
      </c>
      <c r="FZ14" s="363"/>
      <c r="GA14" s="363"/>
      <c r="GB14" s="361">
        <f>+GB13/GB17</f>
        <v>0.22494987968410021</v>
      </c>
      <c r="GC14" s="363"/>
      <c r="GD14" s="363"/>
      <c r="GE14" s="361">
        <f>+GE13/GE17</f>
        <v>7.8190815365621988E-2</v>
      </c>
      <c r="GF14" s="363"/>
      <c r="GG14" s="363"/>
      <c r="GH14" s="361">
        <f>+GH13/GH17</f>
        <v>0.16709270098805826</v>
      </c>
      <c r="GI14" s="363"/>
      <c r="GJ14" s="363"/>
      <c r="GK14" s="361">
        <f>+GK13/GK17</f>
        <v>0.37048299766412984</v>
      </c>
      <c r="GL14" s="363"/>
      <c r="GM14" s="363"/>
      <c r="GN14" s="361">
        <f>+GN13/GN17</f>
        <v>0.15233716776382306</v>
      </c>
      <c r="GO14" s="363"/>
      <c r="GP14" s="363"/>
      <c r="GQ14" s="361">
        <f>+GQ13/GQ17</f>
        <v>0.22713565984461218</v>
      </c>
      <c r="GR14" s="363"/>
      <c r="GS14" s="363"/>
      <c r="GT14" s="361">
        <f>+GT13/GT17</f>
        <v>0.28467604897390092</v>
      </c>
      <c r="GU14" s="363"/>
      <c r="GV14" s="363"/>
      <c r="GW14" s="361">
        <f>+GW13/GW17</f>
        <v>0.24425574943607561</v>
      </c>
      <c r="GX14" s="363"/>
      <c r="GY14" s="363"/>
      <c r="GZ14" s="361">
        <f>+GZ13/GZ17</f>
        <v>0.11071303385946464</v>
      </c>
      <c r="HA14" s="363"/>
      <c r="HB14" s="363"/>
      <c r="HC14" s="361">
        <f>+HC13/HC17</f>
        <v>0.18763894499999625</v>
      </c>
      <c r="HD14" s="363"/>
      <c r="HE14" s="363"/>
      <c r="HF14" s="361">
        <f>+HF13/HF17</f>
        <v>0.41513426660085484</v>
      </c>
      <c r="HG14" s="363"/>
      <c r="HH14" s="363"/>
    </row>
    <row r="15" spans="2:216" ht="6" customHeight="1">
      <c r="B15" s="283"/>
      <c r="C15" s="336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8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8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8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8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</row>
    <row r="16" spans="2:216" ht="16.5" customHeight="1">
      <c r="B16" s="348" t="s">
        <v>300</v>
      </c>
      <c r="C16" s="348" t="s">
        <v>301</v>
      </c>
      <c r="D16" s="349" t="s">
        <v>80</v>
      </c>
      <c r="E16" s="369"/>
      <c r="F16" s="349" t="s">
        <v>80</v>
      </c>
      <c r="G16" s="369"/>
      <c r="H16" s="349" t="s">
        <v>80</v>
      </c>
      <c r="I16" s="369"/>
      <c r="J16" s="349" t="s">
        <v>80</v>
      </c>
      <c r="K16" s="369"/>
      <c r="L16" s="349" t="s">
        <v>80</v>
      </c>
      <c r="M16" s="369"/>
      <c r="N16" s="349" t="s">
        <v>80</v>
      </c>
      <c r="O16" s="369"/>
      <c r="P16" s="349" t="s">
        <v>80</v>
      </c>
      <c r="Q16" s="369"/>
      <c r="R16" s="349" t="s">
        <v>80</v>
      </c>
      <c r="S16" s="369"/>
      <c r="T16" s="349" t="s">
        <v>80</v>
      </c>
      <c r="U16" s="369"/>
      <c r="V16" s="349" t="s">
        <v>80</v>
      </c>
      <c r="W16" s="369"/>
      <c r="X16" s="349" t="s">
        <v>80</v>
      </c>
      <c r="Y16" s="369"/>
      <c r="Z16" s="349" t="s">
        <v>80</v>
      </c>
      <c r="AA16" s="369"/>
      <c r="AB16" s="349" t="s">
        <v>80</v>
      </c>
      <c r="AC16" s="369"/>
      <c r="AD16" s="349" t="s">
        <v>80</v>
      </c>
      <c r="AE16" s="369"/>
      <c r="AF16" s="350">
        <v>383383</v>
      </c>
      <c r="AG16" s="369"/>
      <c r="AH16" s="350">
        <v>510246</v>
      </c>
      <c r="AI16" s="369"/>
      <c r="AJ16" s="351">
        <f>SUM(AF16+AH16)</f>
        <v>893629</v>
      </c>
      <c r="AK16" s="369"/>
      <c r="AL16" s="350">
        <v>449034</v>
      </c>
      <c r="AM16" s="369"/>
      <c r="AN16" s="351">
        <f>SUM(AJ16+AL16)</f>
        <v>1342663</v>
      </c>
      <c r="AO16" s="369"/>
      <c r="AP16" s="350">
        <v>613758</v>
      </c>
      <c r="AQ16" s="369"/>
      <c r="AR16" s="350">
        <v>1956422</v>
      </c>
      <c r="AS16" s="369"/>
      <c r="AT16" s="350">
        <v>362649</v>
      </c>
      <c r="AU16" s="369"/>
      <c r="AV16" s="370"/>
      <c r="AW16" s="350">
        <v>554732</v>
      </c>
      <c r="AX16" s="369"/>
      <c r="AY16" s="370"/>
      <c r="AZ16" s="351">
        <f>SUM(AT16+AW16)</f>
        <v>917381</v>
      </c>
      <c r="BA16" s="369"/>
      <c r="BB16" s="370"/>
      <c r="BC16" s="350">
        <v>486730</v>
      </c>
      <c r="BD16" s="369"/>
      <c r="BE16" s="370"/>
      <c r="BF16" s="351">
        <f>SUM(AZ16+BC16)</f>
        <v>1404111</v>
      </c>
      <c r="BG16" s="369"/>
      <c r="BH16" s="370"/>
      <c r="BI16" s="350">
        <v>711858</v>
      </c>
      <c r="BJ16" s="369"/>
      <c r="BK16" s="370"/>
      <c r="BL16" s="350">
        <v>2115968</v>
      </c>
      <c r="BM16" s="369"/>
      <c r="BN16" s="370"/>
      <c r="BO16" s="350">
        <v>440246</v>
      </c>
      <c r="BP16" s="369"/>
      <c r="BQ16" s="370"/>
      <c r="BR16" s="350">
        <v>629989</v>
      </c>
      <c r="BS16" s="369"/>
      <c r="BT16" s="370"/>
      <c r="BU16" s="351">
        <f>SUM(BO16+BR16)</f>
        <v>1070235</v>
      </c>
      <c r="BV16" s="369"/>
      <c r="BW16" s="370"/>
      <c r="BX16" s="350">
        <v>568740</v>
      </c>
      <c r="BY16" s="369"/>
      <c r="BZ16" s="370"/>
      <c r="CA16" s="351">
        <f>SUM(BU16+BX16)</f>
        <v>1638975</v>
      </c>
      <c r="CB16" s="369"/>
      <c r="CC16" s="370"/>
      <c r="CD16" s="350">
        <v>823709</v>
      </c>
      <c r="CE16" s="369"/>
      <c r="CF16" s="370"/>
      <c r="CG16" s="350">
        <v>2462684</v>
      </c>
      <c r="CH16" s="369"/>
      <c r="CI16" s="370"/>
      <c r="CJ16" s="350">
        <v>517707</v>
      </c>
      <c r="CK16" s="369"/>
      <c r="CL16" s="370"/>
      <c r="CM16" s="350">
        <v>749653</v>
      </c>
      <c r="CN16" s="369"/>
      <c r="CO16" s="370"/>
      <c r="CP16" s="350">
        <v>1267360</v>
      </c>
      <c r="CQ16" s="369"/>
      <c r="CR16" s="370"/>
      <c r="CS16" s="350">
        <v>657076</v>
      </c>
      <c r="CT16" s="369"/>
      <c r="CU16" s="370"/>
      <c r="CV16" s="350">
        <v>1924436</v>
      </c>
      <c r="CW16" s="369"/>
      <c r="CX16" s="370"/>
      <c r="CY16" s="350">
        <v>972180</v>
      </c>
      <c r="CZ16" s="369"/>
      <c r="DA16" s="370"/>
      <c r="DB16" s="350">
        <v>2896617</v>
      </c>
      <c r="DC16" s="369"/>
      <c r="DD16" s="370"/>
      <c r="DE16" s="350">
        <v>619199</v>
      </c>
      <c r="DF16" s="369"/>
      <c r="DG16" s="370"/>
      <c r="DH16" s="350">
        <v>855169</v>
      </c>
      <c r="DI16" s="369"/>
      <c r="DJ16" s="370"/>
      <c r="DK16" s="350">
        <v>1474368</v>
      </c>
      <c r="DL16" s="369"/>
      <c r="DM16" s="370"/>
      <c r="DN16" s="350">
        <v>803260</v>
      </c>
      <c r="DO16" s="369"/>
      <c r="DP16" s="370"/>
      <c r="DQ16" s="350">
        <v>2277628</v>
      </c>
      <c r="DR16" s="369"/>
      <c r="DS16" s="370"/>
      <c r="DT16" s="350">
        <v>1184332</v>
      </c>
      <c r="DU16" s="369"/>
      <c r="DV16" s="370"/>
      <c r="DW16" s="350">
        <f>DQ16+DT16</f>
        <v>3461960</v>
      </c>
      <c r="DX16" s="369"/>
      <c r="DY16" s="370"/>
      <c r="DZ16" s="350">
        <v>726731</v>
      </c>
      <c r="EA16" s="369"/>
      <c r="EB16" s="370"/>
      <c r="EC16" s="350">
        <v>947203</v>
      </c>
      <c r="ED16" s="369"/>
      <c r="EE16" s="370"/>
      <c r="EF16" s="350">
        <f>DZ16+EC16</f>
        <v>1673934</v>
      </c>
      <c r="EG16" s="369"/>
      <c r="EH16" s="370"/>
      <c r="EI16" s="350">
        <v>906918</v>
      </c>
      <c r="EJ16" s="369"/>
      <c r="EK16" s="370"/>
      <c r="EL16" s="350">
        <f>EF16+EI16</f>
        <v>2580852</v>
      </c>
      <c r="EM16" s="369"/>
      <c r="EN16" s="370"/>
      <c r="EO16" s="350">
        <v>1332954</v>
      </c>
      <c r="EP16" s="369"/>
      <c r="EQ16" s="370"/>
      <c r="ER16" s="350">
        <v>3913809</v>
      </c>
      <c r="ES16" s="369"/>
      <c r="ET16" s="370"/>
      <c r="EU16" s="350">
        <v>814516</v>
      </c>
      <c r="EV16" s="369"/>
      <c r="EW16" s="370"/>
      <c r="EX16" s="350">
        <v>1111198</v>
      </c>
      <c r="EY16" s="369"/>
      <c r="EZ16" s="370"/>
      <c r="FA16" s="350">
        <f>SUM(EX16,EU16)</f>
        <v>1925714</v>
      </c>
      <c r="FB16" s="369"/>
      <c r="FC16" s="370"/>
      <c r="FD16" s="350">
        <v>1047091</v>
      </c>
      <c r="FE16" s="369"/>
      <c r="FF16" s="370"/>
      <c r="FG16" s="350">
        <f>SUM(FD16,FA16)</f>
        <v>2972805</v>
      </c>
      <c r="FH16" s="369"/>
      <c r="FI16" s="370"/>
      <c r="FJ16" s="350">
        <v>1669807</v>
      </c>
      <c r="FK16" s="369"/>
      <c r="FL16" s="370"/>
      <c r="FM16" s="350">
        <f>FJ16+FG16</f>
        <v>4642612</v>
      </c>
      <c r="FN16" s="369"/>
      <c r="FO16" s="370"/>
      <c r="FP16" s="350">
        <v>1010895</v>
      </c>
      <c r="FQ16" s="369"/>
      <c r="FR16" s="370"/>
      <c r="FS16" s="350">
        <v>1354226.30096999</v>
      </c>
      <c r="FT16" s="369"/>
      <c r="FU16" s="370"/>
      <c r="FV16" s="350">
        <f>SUM(FS16,FP16)</f>
        <v>2365121.30096999</v>
      </c>
      <c r="FW16" s="369"/>
      <c r="FX16" s="370"/>
      <c r="FY16" s="350">
        <v>1248365</v>
      </c>
      <c r="FZ16" s="369"/>
      <c r="GA16" s="370"/>
      <c r="GB16" s="350">
        <v>3613486</v>
      </c>
      <c r="GC16" s="369"/>
      <c r="GD16" s="370"/>
      <c r="GE16" s="350">
        <f>+'DRE | IncS'!HN8</f>
        <v>1837366</v>
      </c>
      <c r="GF16" s="369"/>
      <c r="GG16" s="370"/>
      <c r="GH16" s="350">
        <f>+'DRE | IncS'!HQ8</f>
        <v>5450852</v>
      </c>
      <c r="GI16" s="369"/>
      <c r="GJ16" s="370"/>
      <c r="GK16" s="350">
        <v>1076148</v>
      </c>
      <c r="GL16" s="369"/>
      <c r="GM16" s="370"/>
      <c r="GN16" s="350">
        <v>1464688</v>
      </c>
      <c r="GO16" s="369"/>
      <c r="GP16" s="370"/>
      <c r="GQ16" s="350">
        <f>SUM(GN16,GK16)</f>
        <v>2540836</v>
      </c>
      <c r="GR16" s="369"/>
      <c r="GS16" s="224"/>
      <c r="GT16" s="350">
        <f>+'DRE | IncS'!IC8</f>
        <v>1260418</v>
      </c>
      <c r="GU16" s="369"/>
      <c r="GV16" s="370"/>
      <c r="GW16" s="350">
        <f>SUM(GT16,GQ16)</f>
        <v>3801254</v>
      </c>
      <c r="GX16" s="369"/>
      <c r="GY16" s="224"/>
      <c r="GZ16" s="350">
        <f>+'DRE | IncS'!II8</f>
        <v>1920504</v>
      </c>
      <c r="HA16" s="369"/>
      <c r="HB16" s="370"/>
      <c r="HC16" s="350">
        <f>SUM(GZ16,GW16)</f>
        <v>5721758</v>
      </c>
      <c r="HD16" s="369"/>
      <c r="HE16" s="224"/>
      <c r="HF16" s="350">
        <v>1234684</v>
      </c>
      <c r="HG16" s="369"/>
      <c r="HH16" s="370"/>
    </row>
    <row r="17" spans="2:216" ht="16.5" customHeight="1">
      <c r="B17" s="348" t="s">
        <v>1110</v>
      </c>
      <c r="C17" s="348" t="s">
        <v>1111</v>
      </c>
      <c r="D17" s="349">
        <f>+'DRE | IncS'!R40</f>
        <v>29752</v>
      </c>
      <c r="E17" s="369"/>
      <c r="F17" s="349">
        <f>+'DRE | IncS'!U40</f>
        <v>46767</v>
      </c>
      <c r="G17" s="369"/>
      <c r="H17" s="349">
        <f>+'DRE | IncS'!X40</f>
        <v>76519</v>
      </c>
      <c r="I17" s="369"/>
      <c r="J17" s="349">
        <f>+'DRE | IncS'!AA40</f>
        <v>33079</v>
      </c>
      <c r="K17" s="369"/>
      <c r="L17" s="349">
        <f>+'DRE | IncS'!AD40</f>
        <v>109598</v>
      </c>
      <c r="M17" s="369"/>
      <c r="N17" s="349">
        <f>+'DRE | IncS'!AG40</f>
        <v>71257</v>
      </c>
      <c r="O17" s="369"/>
      <c r="P17" s="349">
        <f>+'DRE | IncS'!AJ40</f>
        <v>180854</v>
      </c>
      <c r="Q17" s="369"/>
      <c r="R17" s="349">
        <f>+'DRE | IncS'!AM40</f>
        <v>38858</v>
      </c>
      <c r="S17" s="369"/>
      <c r="T17" s="349">
        <f>+'DRE | IncS'!AP40</f>
        <v>75234</v>
      </c>
      <c r="U17" s="369"/>
      <c r="V17" s="349">
        <f>+'DRE | IncS'!AS40</f>
        <v>114089</v>
      </c>
      <c r="W17" s="369"/>
      <c r="X17" s="349">
        <f>+'DRE | IncS'!AV40</f>
        <v>69729</v>
      </c>
      <c r="Y17" s="369"/>
      <c r="Z17" s="349">
        <f>+'DRE | IncS'!AY40</f>
        <v>183820</v>
      </c>
      <c r="AA17" s="369"/>
      <c r="AB17" s="349">
        <f>+'DRE | IncS'!BB40</f>
        <v>101404</v>
      </c>
      <c r="AC17" s="369"/>
      <c r="AD17" s="349">
        <f>+'DRE | IncS'!BE40</f>
        <v>285225</v>
      </c>
      <c r="AE17" s="369"/>
      <c r="AF17" s="349">
        <f>+'DRE | IncS'!BH40</f>
        <v>54445</v>
      </c>
      <c r="AG17" s="369"/>
      <c r="AH17" s="349">
        <f>+'DRE | IncS'!BK40</f>
        <v>85677</v>
      </c>
      <c r="AI17" s="369"/>
      <c r="AJ17" s="349">
        <f>+'DRE | IncS'!BN40</f>
        <v>140123</v>
      </c>
      <c r="AK17" s="369"/>
      <c r="AL17" s="349">
        <f>+'DRE | IncS'!BQ40</f>
        <v>61722</v>
      </c>
      <c r="AM17" s="369"/>
      <c r="AN17" s="349">
        <f>+'DRE | IncS'!BT40</f>
        <v>201845</v>
      </c>
      <c r="AO17" s="369"/>
      <c r="AP17" s="349">
        <f>+'DRE | IncS'!BW40</f>
        <v>95264</v>
      </c>
      <c r="AQ17" s="369"/>
      <c r="AR17" s="349">
        <f>+'DRE | IncS'!BZ40</f>
        <v>297109</v>
      </c>
      <c r="AS17" s="369"/>
      <c r="AT17" s="349">
        <f>+'DRE | IncS'!CC40</f>
        <v>38124.279695342848</v>
      </c>
      <c r="AU17" s="369"/>
      <c r="AV17" s="370"/>
      <c r="AW17" s="349">
        <f>+'DRE | IncS'!CF40</f>
        <v>93498.940966587921</v>
      </c>
      <c r="AX17" s="369"/>
      <c r="AY17" s="370"/>
      <c r="AZ17" s="349">
        <f>+'DRE | IncS'!CI40</f>
        <v>131626.22066193074</v>
      </c>
      <c r="BA17" s="369"/>
      <c r="BB17" s="370"/>
      <c r="BC17" s="349">
        <f>+'DRE | IncS'!CL40</f>
        <v>68171.640550408512</v>
      </c>
      <c r="BD17" s="369"/>
      <c r="BE17" s="370"/>
      <c r="BF17" s="349">
        <f>+'DRE | IncS'!CO40</f>
        <v>199798.86121233925</v>
      </c>
      <c r="BG17" s="369"/>
      <c r="BH17" s="370"/>
      <c r="BI17" s="349">
        <f>+'DRE | IncS'!CR40</f>
        <v>156114.23646145535</v>
      </c>
      <c r="BJ17" s="369"/>
      <c r="BK17" s="370"/>
      <c r="BL17" s="349">
        <f>+'DRE | IncS'!CU40</f>
        <v>355910</v>
      </c>
      <c r="BM17" s="369"/>
      <c r="BN17" s="370"/>
      <c r="BO17" s="349">
        <f>+'DRE | IncS'!CX40</f>
        <v>73111</v>
      </c>
      <c r="BP17" s="369"/>
      <c r="BQ17" s="370"/>
      <c r="BR17" s="349">
        <f>+'DRE | IncS'!DA40</f>
        <v>152505</v>
      </c>
      <c r="BS17" s="369"/>
      <c r="BT17" s="370"/>
      <c r="BU17" s="349">
        <f>+'DRE | IncS'!DD40</f>
        <v>225616</v>
      </c>
      <c r="BV17" s="369"/>
      <c r="BW17" s="370"/>
      <c r="BX17" s="349">
        <f>+'DRE | IncS'!DG40</f>
        <v>101243</v>
      </c>
      <c r="BY17" s="369"/>
      <c r="BZ17" s="370"/>
      <c r="CA17" s="349">
        <f>+'DRE | IncS'!DJ40</f>
        <v>326859</v>
      </c>
      <c r="CB17" s="369"/>
      <c r="CC17" s="370"/>
      <c r="CD17" s="349">
        <f>+'DRE | IncS'!DM40</f>
        <v>178260</v>
      </c>
      <c r="CE17" s="369"/>
      <c r="CF17" s="370"/>
      <c r="CG17" s="349">
        <f>+'DRE | IncS'!DP40</f>
        <v>505120</v>
      </c>
      <c r="CH17" s="369"/>
      <c r="CI17" s="370"/>
      <c r="CJ17" s="349">
        <f>+'DRE | IncS'!DS40</f>
        <v>85159</v>
      </c>
      <c r="CK17" s="369"/>
      <c r="CL17" s="370"/>
      <c r="CM17" s="349">
        <f>+'DRE | IncS'!DV40</f>
        <v>179669</v>
      </c>
      <c r="CN17" s="369"/>
      <c r="CO17" s="370"/>
      <c r="CP17" s="349">
        <f>+'DRE | IncS'!DY40</f>
        <v>264828</v>
      </c>
      <c r="CQ17" s="369"/>
      <c r="CR17" s="370"/>
      <c r="CS17" s="349">
        <f>+'DRE | IncS'!EB40</f>
        <v>105242.18123999999</v>
      </c>
      <c r="CT17" s="369"/>
      <c r="CU17" s="370"/>
      <c r="CV17" s="349">
        <f>+'DRE | IncS'!EE40</f>
        <v>370070.18123999995</v>
      </c>
      <c r="CW17" s="369"/>
      <c r="CX17" s="370"/>
      <c r="CY17" s="349">
        <f>+'DRE | IncS'!EH40</f>
        <v>222557</v>
      </c>
      <c r="CZ17" s="369"/>
      <c r="DA17" s="370"/>
      <c r="DB17" s="349">
        <f>+'DRE | IncS'!EK40</f>
        <v>592626</v>
      </c>
      <c r="DC17" s="369"/>
      <c r="DD17" s="370"/>
      <c r="DE17" s="349">
        <f>+'DRE | IncS'!EN40</f>
        <v>83588</v>
      </c>
      <c r="DF17" s="369"/>
      <c r="DG17" s="370"/>
      <c r="DH17" s="349">
        <f>+'DRE | IncS'!EQ40</f>
        <v>190395</v>
      </c>
      <c r="DI17" s="369"/>
      <c r="DJ17" s="370"/>
      <c r="DK17" s="349">
        <f>+'DRE | IncS'!ET40</f>
        <v>273982</v>
      </c>
      <c r="DL17" s="369"/>
      <c r="DM17" s="370"/>
      <c r="DN17" s="349">
        <f>+'DRE | IncS'!EW40</f>
        <v>148184</v>
      </c>
      <c r="DO17" s="369"/>
      <c r="DP17" s="370"/>
      <c r="DQ17" s="349">
        <f>+'DRE | IncS'!EZ40</f>
        <v>422166</v>
      </c>
      <c r="DR17" s="369"/>
      <c r="DS17" s="370"/>
      <c r="DT17" s="349">
        <f>+'DRE | IncS'!FC40</f>
        <v>292283</v>
      </c>
      <c r="DU17" s="369"/>
      <c r="DV17" s="370"/>
      <c r="DW17" s="349">
        <f>+'DRE | IncS'!FF40</f>
        <v>714449</v>
      </c>
      <c r="DX17" s="369"/>
      <c r="DY17" s="370"/>
      <c r="DZ17" s="349">
        <f>+'DRE | IncS'!FI40</f>
        <v>89968</v>
      </c>
      <c r="EA17" s="369"/>
      <c r="EB17" s="370"/>
      <c r="EC17" s="349">
        <f>+'DRE | IncS'!FL40</f>
        <v>201821</v>
      </c>
      <c r="ED17" s="369"/>
      <c r="EE17" s="370"/>
      <c r="EF17" s="349">
        <f>+'DRE | IncS'!FO40</f>
        <v>291789</v>
      </c>
      <c r="EG17" s="369"/>
      <c r="EH17" s="370"/>
      <c r="EI17" s="349">
        <f>+'DRE | IncS'!FR40</f>
        <v>154626</v>
      </c>
      <c r="EJ17" s="369"/>
      <c r="EK17" s="370"/>
      <c r="EL17" s="349">
        <f>+'DRE | IncS'!FU40</f>
        <v>446409</v>
      </c>
      <c r="EM17" s="369"/>
      <c r="EN17" s="370"/>
      <c r="EO17" s="349">
        <f>+'DRE | IncS'!FX40</f>
        <v>390718</v>
      </c>
      <c r="EP17" s="369"/>
      <c r="EQ17" s="370"/>
      <c r="ER17" s="349">
        <f>+'DRE | IncS'!GA40</f>
        <v>837134</v>
      </c>
      <c r="ES17" s="369"/>
      <c r="ET17" s="370"/>
      <c r="EU17" s="349">
        <f>+'DRE | IncS'!GD40</f>
        <v>135060.48000000001</v>
      </c>
      <c r="EV17" s="369"/>
      <c r="EW17" s="370"/>
      <c r="EX17" s="349">
        <f>+'DRE | IncS'!GG40</f>
        <v>248105</v>
      </c>
      <c r="EY17" s="369"/>
      <c r="EZ17" s="370"/>
      <c r="FA17" s="349">
        <f>+'DRE | IncS'!GJ40</f>
        <v>383165.48</v>
      </c>
      <c r="FB17" s="369"/>
      <c r="FC17" s="370"/>
      <c r="FD17" s="349">
        <f>+'DRE | IncS'!GM40</f>
        <v>204342</v>
      </c>
      <c r="FE17" s="369"/>
      <c r="FF17" s="370"/>
      <c r="FG17" s="349">
        <f>+'DRE | IncS'!GP40</f>
        <v>587507.47999999986</v>
      </c>
      <c r="FH17" s="369"/>
      <c r="FI17" s="370"/>
      <c r="FJ17" s="349">
        <f>+'DRE | IncS'!GS40</f>
        <v>465624.44599999994</v>
      </c>
      <c r="FK17" s="369"/>
      <c r="FL17" s="370"/>
      <c r="FM17" s="349">
        <f>+'DRE | IncS'!GV40</f>
        <v>1053131.9259999997</v>
      </c>
      <c r="FN17" s="369"/>
      <c r="FO17" s="370"/>
      <c r="FP17" s="349">
        <f>+'DRE | IncS'!GY40</f>
        <v>198803.53941000011</v>
      </c>
      <c r="FQ17" s="369"/>
      <c r="FR17" s="370"/>
      <c r="FS17" s="349">
        <f>+'DRE | IncS'!HB40</f>
        <v>326159.0384299999</v>
      </c>
      <c r="FT17" s="369"/>
      <c r="FU17" s="370"/>
      <c r="FV17" s="349">
        <f>+'DRE | IncS'!HE40</f>
        <v>524962.57783999993</v>
      </c>
      <c r="FW17" s="369"/>
      <c r="FX17" s="370"/>
      <c r="FY17" s="349">
        <f>+'DRE | IncS'!HH40</f>
        <v>230533</v>
      </c>
      <c r="FZ17" s="369"/>
      <c r="GA17" s="370"/>
      <c r="GB17" s="349">
        <f>+'DRE | IncS'!HK40</f>
        <v>755497.26334000006</v>
      </c>
      <c r="GC17" s="369"/>
      <c r="GD17" s="370"/>
      <c r="GE17" s="349">
        <f>+'DRE | IncS'!HN40</f>
        <v>491669</v>
      </c>
      <c r="GF17" s="369"/>
      <c r="GG17" s="370"/>
      <c r="GH17" s="349">
        <f>+'DRE | IncS'!HQ40</f>
        <v>1247163.9920099999</v>
      </c>
      <c r="GI17" s="369"/>
      <c r="GJ17" s="370"/>
      <c r="GK17" s="349">
        <f>+'DRE | IncS'!HT40</f>
        <v>185798</v>
      </c>
      <c r="GL17" s="369"/>
      <c r="GM17" s="370"/>
      <c r="GN17" s="350">
        <v>356072</v>
      </c>
      <c r="GO17" s="369"/>
      <c r="GP17" s="370"/>
      <c r="GQ17" s="350">
        <f>SUM(GN17,GK17)</f>
        <v>541870</v>
      </c>
      <c r="GR17" s="369"/>
      <c r="GS17" s="224"/>
      <c r="GT17" s="350">
        <f>+'DRE | IncS'!IC40</f>
        <v>229510</v>
      </c>
      <c r="GU17" s="369"/>
      <c r="GV17" s="370"/>
      <c r="GW17" s="350">
        <f>SUM(GT17,GQ17)</f>
        <v>771380</v>
      </c>
      <c r="GX17" s="369"/>
      <c r="GY17" s="224"/>
      <c r="GZ17" s="350">
        <f>+'DRE | IncS'!II40</f>
        <v>567729</v>
      </c>
      <c r="HA17" s="369"/>
      <c r="HB17" s="370"/>
      <c r="HC17" s="350">
        <f>SUM(GZ17,GW17)</f>
        <v>1339109</v>
      </c>
      <c r="HD17" s="369"/>
      <c r="HE17" s="224"/>
      <c r="HF17" s="349">
        <f>+'DRE | IncS'!IO40</f>
        <v>190442</v>
      </c>
      <c r="HG17" s="369"/>
      <c r="HH17" s="370"/>
    </row>
    <row r="18" spans="2:216" ht="16.5" customHeight="1">
      <c r="B18" s="283"/>
      <c r="C18" s="339"/>
      <c r="D18" s="337"/>
      <c r="E18" s="225"/>
      <c r="F18" s="337"/>
      <c r="G18" s="225"/>
      <c r="H18" s="337"/>
      <c r="I18" s="225"/>
      <c r="J18" s="337"/>
      <c r="K18" s="225"/>
      <c r="L18" s="337"/>
      <c r="M18" s="225"/>
      <c r="N18" s="337"/>
      <c r="O18" s="225"/>
      <c r="P18" s="338"/>
      <c r="Q18" s="225"/>
      <c r="R18" s="337"/>
      <c r="S18" s="225"/>
      <c r="T18" s="337"/>
      <c r="U18" s="225"/>
      <c r="V18" s="337"/>
      <c r="W18" s="225"/>
      <c r="X18" s="337"/>
      <c r="Y18" s="225"/>
      <c r="Z18" s="337"/>
      <c r="AA18" s="225"/>
      <c r="AB18" s="337"/>
      <c r="AC18" s="225"/>
      <c r="AD18" s="338"/>
      <c r="AE18" s="225"/>
      <c r="AF18" s="337"/>
      <c r="AG18" s="225"/>
      <c r="AH18" s="337"/>
      <c r="AI18" s="225"/>
      <c r="AJ18" s="337"/>
      <c r="AK18" s="225"/>
      <c r="AL18" s="337"/>
      <c r="AM18" s="225"/>
      <c r="AN18" s="337"/>
      <c r="AO18" s="225"/>
      <c r="AP18" s="337"/>
      <c r="AQ18" s="225"/>
      <c r="AR18" s="338"/>
      <c r="AS18" s="225"/>
      <c r="AT18" s="337"/>
      <c r="AU18" s="225"/>
      <c r="AV18" s="225"/>
      <c r="AW18" s="337"/>
      <c r="AX18" s="225"/>
      <c r="AY18" s="225"/>
      <c r="AZ18" s="337"/>
      <c r="BA18" s="225"/>
      <c r="BB18" s="225"/>
      <c r="BC18" s="337"/>
      <c r="BD18" s="225"/>
      <c r="BE18" s="225"/>
      <c r="BF18" s="337"/>
      <c r="BG18" s="225"/>
      <c r="BH18" s="225"/>
      <c r="BI18" s="337"/>
      <c r="BJ18" s="225"/>
      <c r="BK18" s="225"/>
      <c r="BL18" s="338"/>
      <c r="BM18" s="225"/>
      <c r="BN18" s="225"/>
      <c r="BO18" s="337"/>
      <c r="BP18" s="225"/>
      <c r="BQ18" s="225"/>
      <c r="BR18" s="337"/>
      <c r="BS18" s="225"/>
      <c r="BT18" s="225"/>
      <c r="BU18" s="337"/>
      <c r="BV18" s="225"/>
      <c r="BW18" s="225"/>
      <c r="BX18" s="337"/>
      <c r="BY18" s="225"/>
      <c r="BZ18" s="225"/>
      <c r="CA18" s="337"/>
      <c r="CB18" s="225"/>
      <c r="CC18" s="225"/>
      <c r="CD18" s="337"/>
      <c r="CE18" s="225"/>
      <c r="CF18" s="225"/>
      <c r="CG18" s="337"/>
      <c r="CH18" s="225"/>
      <c r="CI18" s="225"/>
      <c r="CJ18" s="337"/>
      <c r="CK18" s="225"/>
      <c r="CL18" s="225"/>
      <c r="CM18" s="337"/>
      <c r="CN18" s="225"/>
      <c r="CO18" s="225"/>
      <c r="CP18" s="337"/>
      <c r="CQ18" s="225"/>
      <c r="CR18" s="225"/>
      <c r="CS18" s="337"/>
      <c r="CT18" s="225"/>
      <c r="CU18" s="225"/>
      <c r="CV18" s="337"/>
      <c r="CW18" s="225"/>
      <c r="CX18" s="225"/>
      <c r="CY18" s="337"/>
      <c r="CZ18" s="225"/>
      <c r="DA18" s="225"/>
      <c r="DB18" s="337"/>
      <c r="DC18" s="225"/>
      <c r="DD18" s="225"/>
      <c r="DE18" s="337"/>
      <c r="DF18" s="225"/>
      <c r="DG18" s="225"/>
      <c r="DH18" s="337"/>
      <c r="DI18" s="225"/>
      <c r="DJ18" s="225"/>
      <c r="DK18" s="337"/>
      <c r="DL18" s="225"/>
      <c r="DM18" s="225"/>
      <c r="DN18" s="337"/>
      <c r="DO18" s="225"/>
      <c r="DP18" s="225"/>
      <c r="DQ18" s="337"/>
      <c r="DR18" s="225"/>
      <c r="DS18" s="225"/>
      <c r="DT18" s="337"/>
      <c r="DU18" s="225"/>
      <c r="DV18" s="225"/>
      <c r="DW18" s="337"/>
      <c r="DX18" s="225"/>
      <c r="DY18" s="225"/>
      <c r="DZ18" s="337"/>
      <c r="EA18" s="225"/>
      <c r="EB18" s="225"/>
      <c r="EC18" s="337"/>
      <c r="ED18" s="225"/>
      <c r="EE18" s="225"/>
      <c r="EF18" s="337"/>
      <c r="EG18" s="225"/>
      <c r="EH18" s="225"/>
      <c r="EI18" s="337"/>
      <c r="EJ18" s="225"/>
      <c r="EK18" s="225"/>
      <c r="EL18" s="337"/>
      <c r="EM18" s="225"/>
      <c r="EN18" s="225"/>
      <c r="EO18" s="337"/>
      <c r="EP18" s="225"/>
      <c r="EQ18" s="225"/>
      <c r="ER18" s="337"/>
      <c r="ES18" s="225"/>
      <c r="ET18" s="225"/>
      <c r="EU18" s="337"/>
      <c r="EV18" s="225"/>
      <c r="EW18" s="225"/>
      <c r="EX18" s="337"/>
      <c r="EY18" s="225"/>
      <c r="EZ18" s="225"/>
      <c r="FA18" s="337"/>
      <c r="FB18" s="225"/>
      <c r="FC18" s="225"/>
      <c r="FD18" s="337"/>
      <c r="FE18" s="225"/>
      <c r="FF18" s="225"/>
      <c r="FG18" s="337"/>
      <c r="FH18" s="225"/>
      <c r="FI18" s="225"/>
      <c r="FJ18" s="337"/>
      <c r="FK18" s="225"/>
      <c r="FL18" s="225"/>
      <c r="FM18" s="373"/>
      <c r="FN18" s="225"/>
      <c r="FO18" s="225"/>
      <c r="FP18" s="337"/>
      <c r="FQ18" s="225"/>
      <c r="FR18" s="225"/>
      <c r="FS18" s="337"/>
      <c r="FT18" s="225"/>
      <c r="FU18" s="225"/>
      <c r="FV18" s="337"/>
      <c r="FW18" s="225"/>
      <c r="FX18" s="225"/>
      <c r="FY18" s="337"/>
      <c r="FZ18" s="225"/>
      <c r="GA18" s="225"/>
      <c r="GB18" s="337"/>
      <c r="GC18" s="225"/>
      <c r="GD18" s="225"/>
      <c r="GE18" s="224"/>
      <c r="GF18" s="225"/>
      <c r="GG18" s="225"/>
      <c r="GH18" s="224"/>
      <c r="GI18" s="225"/>
      <c r="GJ18" s="225"/>
      <c r="GK18" s="224"/>
      <c r="GL18" s="225"/>
      <c r="GM18" s="225"/>
      <c r="GN18" s="224"/>
      <c r="GO18" s="225"/>
      <c r="GP18" s="225"/>
      <c r="GQ18" s="224"/>
      <c r="GR18" s="225"/>
      <c r="GS18" s="225"/>
      <c r="GT18" s="224"/>
      <c r="GU18" s="225"/>
      <c r="GV18" s="225"/>
      <c r="GW18" s="224"/>
      <c r="GX18" s="225"/>
      <c r="GY18" s="225"/>
      <c r="GZ18" s="224"/>
      <c r="HA18" s="225"/>
      <c r="HB18" s="225"/>
      <c r="HC18" s="224"/>
      <c r="HD18" s="225"/>
      <c r="HE18" s="225"/>
      <c r="HF18" s="224"/>
      <c r="HG18" s="225"/>
      <c r="HH18" s="225"/>
    </row>
    <row r="19" spans="2:216" ht="16.5" customHeight="1">
      <c r="B19" s="354" t="s">
        <v>463</v>
      </c>
      <c r="C19" s="354" t="s">
        <v>439</v>
      </c>
      <c r="D19" s="340" t="s">
        <v>9</v>
      </c>
      <c r="E19" s="341" t="s">
        <v>5</v>
      </c>
      <c r="F19" s="340" t="s">
        <v>11</v>
      </c>
      <c r="G19" s="341" t="s">
        <v>5</v>
      </c>
      <c r="H19" s="340" t="s">
        <v>67</v>
      </c>
      <c r="I19" s="342" t="s">
        <v>5</v>
      </c>
      <c r="J19" s="340" t="s">
        <v>12</v>
      </c>
      <c r="K19" s="341" t="s">
        <v>5</v>
      </c>
      <c r="L19" s="340" t="s">
        <v>68</v>
      </c>
      <c r="M19" s="342" t="s">
        <v>5</v>
      </c>
      <c r="N19" s="340" t="s">
        <v>13</v>
      </c>
      <c r="O19" s="341" t="s">
        <v>5</v>
      </c>
      <c r="P19" s="340">
        <v>2006</v>
      </c>
      <c r="Q19" s="341" t="s">
        <v>5</v>
      </c>
      <c r="R19" s="340" t="s">
        <v>14</v>
      </c>
      <c r="S19" s="341" t="s">
        <v>5</v>
      </c>
      <c r="T19" s="340" t="s">
        <v>15</v>
      </c>
      <c r="U19" s="341" t="s">
        <v>5</v>
      </c>
      <c r="V19" s="340" t="s">
        <v>69</v>
      </c>
      <c r="W19" s="342" t="s">
        <v>5</v>
      </c>
      <c r="X19" s="340" t="s">
        <v>101</v>
      </c>
      <c r="Y19" s="341" t="s">
        <v>5</v>
      </c>
      <c r="Z19" s="340" t="s">
        <v>70</v>
      </c>
      <c r="AA19" s="342" t="s">
        <v>5</v>
      </c>
      <c r="AB19" s="340" t="s">
        <v>102</v>
      </c>
      <c r="AC19" s="341" t="s">
        <v>5</v>
      </c>
      <c r="AD19" s="340">
        <v>2007</v>
      </c>
      <c r="AE19" s="341" t="s">
        <v>5</v>
      </c>
      <c r="AF19" s="340" t="s">
        <v>103</v>
      </c>
      <c r="AG19" s="341" t="s">
        <v>5</v>
      </c>
      <c r="AH19" s="340" t="s">
        <v>104</v>
      </c>
      <c r="AI19" s="341" t="s">
        <v>5</v>
      </c>
      <c r="AJ19" s="343" t="s">
        <v>71</v>
      </c>
      <c r="AK19" s="342" t="s">
        <v>5</v>
      </c>
      <c r="AL19" s="340" t="s">
        <v>105</v>
      </c>
      <c r="AM19" s="341" t="s">
        <v>5</v>
      </c>
      <c r="AN19" s="343" t="s">
        <v>72</v>
      </c>
      <c r="AO19" s="342" t="s">
        <v>5</v>
      </c>
      <c r="AP19" s="340" t="s">
        <v>106</v>
      </c>
      <c r="AQ19" s="341" t="s">
        <v>5</v>
      </c>
      <c r="AR19" s="340">
        <v>2008</v>
      </c>
      <c r="AS19" s="341" t="s">
        <v>5</v>
      </c>
      <c r="AT19" s="340" t="s">
        <v>107</v>
      </c>
      <c r="AU19" s="341" t="s">
        <v>5</v>
      </c>
      <c r="AV19" s="341" t="s">
        <v>10</v>
      </c>
      <c r="AW19" s="340" t="s">
        <v>108</v>
      </c>
      <c r="AX19" s="341" t="s">
        <v>5</v>
      </c>
      <c r="AY19" s="341" t="s">
        <v>10</v>
      </c>
      <c r="AZ19" s="343" t="s">
        <v>73</v>
      </c>
      <c r="BA19" s="342" t="s">
        <v>5</v>
      </c>
      <c r="BB19" s="342" t="s">
        <v>10</v>
      </c>
      <c r="BC19" s="340" t="s">
        <v>109</v>
      </c>
      <c r="BD19" s="341" t="s">
        <v>5</v>
      </c>
      <c r="BE19" s="341" t="s">
        <v>10</v>
      </c>
      <c r="BF19" s="343" t="s">
        <v>74</v>
      </c>
      <c r="BG19" s="342" t="s">
        <v>5</v>
      </c>
      <c r="BH19" s="342" t="s">
        <v>10</v>
      </c>
      <c r="BI19" s="340" t="s">
        <v>110</v>
      </c>
      <c r="BJ19" s="341" t="s">
        <v>5</v>
      </c>
      <c r="BK19" s="341" t="s">
        <v>10</v>
      </c>
      <c r="BL19" s="340">
        <v>2009</v>
      </c>
      <c r="BM19" s="341" t="s">
        <v>5</v>
      </c>
      <c r="BN19" s="341" t="s">
        <v>10</v>
      </c>
      <c r="BO19" s="340" t="s">
        <v>111</v>
      </c>
      <c r="BP19" s="341" t="s">
        <v>5</v>
      </c>
      <c r="BQ19" s="341" t="s">
        <v>10</v>
      </c>
      <c r="BR19" s="340" t="s">
        <v>112</v>
      </c>
      <c r="BS19" s="341" t="s">
        <v>5</v>
      </c>
      <c r="BT19" s="341" t="s">
        <v>10</v>
      </c>
      <c r="BU19" s="343" t="s">
        <v>75</v>
      </c>
      <c r="BV19" s="342" t="s">
        <v>5</v>
      </c>
      <c r="BW19" s="342" t="s">
        <v>10</v>
      </c>
      <c r="BX19" s="340" t="s">
        <v>113</v>
      </c>
      <c r="BY19" s="341" t="s">
        <v>5</v>
      </c>
      <c r="BZ19" s="341" t="s">
        <v>10</v>
      </c>
      <c r="CA19" s="343" t="s">
        <v>76</v>
      </c>
      <c r="CB19" s="342" t="s">
        <v>5</v>
      </c>
      <c r="CC19" s="342" t="s">
        <v>10</v>
      </c>
      <c r="CD19" s="343" t="s">
        <v>116</v>
      </c>
      <c r="CE19" s="341" t="s">
        <v>5</v>
      </c>
      <c r="CF19" s="341" t="s">
        <v>10</v>
      </c>
      <c r="CG19" s="343">
        <v>2010</v>
      </c>
      <c r="CH19" s="341" t="s">
        <v>5</v>
      </c>
      <c r="CI19" s="341" t="s">
        <v>10</v>
      </c>
      <c r="CJ19" s="343" t="s">
        <v>234</v>
      </c>
      <c r="CK19" s="341" t="s">
        <v>5</v>
      </c>
      <c r="CL19" s="341" t="s">
        <v>10</v>
      </c>
      <c r="CM19" s="343" t="s">
        <v>272</v>
      </c>
      <c r="CN19" s="341" t="s">
        <v>5</v>
      </c>
      <c r="CO19" s="341" t="s">
        <v>10</v>
      </c>
      <c r="CP19" s="343" t="s">
        <v>273</v>
      </c>
      <c r="CQ19" s="341" t="s">
        <v>5</v>
      </c>
      <c r="CR19" s="341" t="s">
        <v>10</v>
      </c>
      <c r="CS19" s="343" t="s">
        <v>303</v>
      </c>
      <c r="CT19" s="341" t="s">
        <v>5</v>
      </c>
      <c r="CU19" s="341" t="s">
        <v>10</v>
      </c>
      <c r="CV19" s="343" t="s">
        <v>304</v>
      </c>
      <c r="CW19" s="341" t="s">
        <v>5</v>
      </c>
      <c r="CX19" s="341" t="s">
        <v>10</v>
      </c>
      <c r="CY19" s="343" t="s">
        <v>306</v>
      </c>
      <c r="CZ19" s="341" t="s">
        <v>5</v>
      </c>
      <c r="DA19" s="341" t="s">
        <v>10</v>
      </c>
      <c r="DB19" s="343">
        <v>2011</v>
      </c>
      <c r="DC19" s="341" t="s">
        <v>5</v>
      </c>
      <c r="DD19" s="341" t="s">
        <v>10</v>
      </c>
      <c r="DE19" s="343" t="s">
        <v>312</v>
      </c>
      <c r="DF19" s="341" t="s">
        <v>5</v>
      </c>
      <c r="DG19" s="341" t="s">
        <v>10</v>
      </c>
      <c r="DH19" s="343" t="s">
        <v>319</v>
      </c>
      <c r="DI19" s="341" t="s">
        <v>5</v>
      </c>
      <c r="DJ19" s="341" t="s">
        <v>10</v>
      </c>
      <c r="DK19" s="343" t="s">
        <v>320</v>
      </c>
      <c r="DL19" s="341" t="s">
        <v>5</v>
      </c>
      <c r="DM19" s="341" t="s">
        <v>10</v>
      </c>
      <c r="DN19" s="343" t="s">
        <v>325</v>
      </c>
      <c r="DO19" s="341" t="s">
        <v>5</v>
      </c>
      <c r="DP19" s="341" t="s">
        <v>10</v>
      </c>
      <c r="DQ19" s="343" t="s">
        <v>326</v>
      </c>
      <c r="DR19" s="341" t="s">
        <v>5</v>
      </c>
      <c r="DS19" s="341" t="s">
        <v>10</v>
      </c>
      <c r="DT19" s="343" t="s">
        <v>328</v>
      </c>
      <c r="DU19" s="341" t="s">
        <v>5</v>
      </c>
      <c r="DV19" s="341" t="s">
        <v>10</v>
      </c>
      <c r="DW19" s="343">
        <v>2012</v>
      </c>
      <c r="DX19" s="341" t="s">
        <v>5</v>
      </c>
      <c r="DY19" s="341" t="s">
        <v>10</v>
      </c>
      <c r="DZ19" s="343" t="s">
        <v>336</v>
      </c>
      <c r="EA19" s="341" t="s">
        <v>5</v>
      </c>
      <c r="EB19" s="341" t="s">
        <v>10</v>
      </c>
      <c r="EC19" s="343" t="s">
        <v>344</v>
      </c>
      <c r="ED19" s="341" t="s">
        <v>5</v>
      </c>
      <c r="EE19" s="341" t="s">
        <v>10</v>
      </c>
      <c r="EF19" s="343" t="s">
        <v>345</v>
      </c>
      <c r="EG19" s="341" t="s">
        <v>5</v>
      </c>
      <c r="EH19" s="341" t="s">
        <v>10</v>
      </c>
      <c r="EI19" s="343" t="s">
        <v>348</v>
      </c>
      <c r="EJ19" s="341" t="s">
        <v>5</v>
      </c>
      <c r="EK19" s="341" t="s">
        <v>10</v>
      </c>
      <c r="EL19" s="343" t="s">
        <v>349</v>
      </c>
      <c r="EM19" s="341" t="s">
        <v>5</v>
      </c>
      <c r="EN19" s="341" t="s">
        <v>10</v>
      </c>
      <c r="EO19" s="343" t="s">
        <v>353</v>
      </c>
      <c r="EP19" s="341" t="s">
        <v>5</v>
      </c>
      <c r="EQ19" s="341" t="s">
        <v>10</v>
      </c>
      <c r="ER19" s="343">
        <v>2013</v>
      </c>
      <c r="ES19" s="341" t="s">
        <v>5</v>
      </c>
      <c r="ET19" s="341" t="s">
        <v>10</v>
      </c>
      <c r="EU19" s="343" t="s">
        <v>356</v>
      </c>
      <c r="EV19" s="341" t="s">
        <v>5</v>
      </c>
      <c r="EW19" s="341" t="s">
        <v>10</v>
      </c>
      <c r="EX19" s="343" t="s">
        <v>365</v>
      </c>
      <c r="EY19" s="341" t="s">
        <v>5</v>
      </c>
      <c r="EZ19" s="341" t="s">
        <v>10</v>
      </c>
      <c r="FA19" s="343" t="s">
        <v>366</v>
      </c>
      <c r="FB19" s="341" t="s">
        <v>5</v>
      </c>
      <c r="FC19" s="341" t="s">
        <v>10</v>
      </c>
      <c r="FD19" s="343" t="s">
        <v>369</v>
      </c>
      <c r="FE19" s="341" t="s">
        <v>5</v>
      </c>
      <c r="FF19" s="341" t="s">
        <v>10</v>
      </c>
      <c r="FG19" s="343" t="s">
        <v>370</v>
      </c>
      <c r="FH19" s="341" t="s">
        <v>5</v>
      </c>
      <c r="FI19" s="341" t="s">
        <v>10</v>
      </c>
      <c r="FJ19" s="343" t="s">
        <v>375</v>
      </c>
      <c r="FK19" s="341" t="s">
        <v>5</v>
      </c>
      <c r="FL19" s="341" t="s">
        <v>10</v>
      </c>
      <c r="FM19" s="343">
        <v>2014</v>
      </c>
      <c r="FN19" s="341" t="s">
        <v>5</v>
      </c>
      <c r="FO19" s="341" t="s">
        <v>10</v>
      </c>
      <c r="FP19" s="343" t="s">
        <v>380</v>
      </c>
      <c r="FQ19" s="341" t="s">
        <v>5</v>
      </c>
      <c r="FR19" s="341" t="s">
        <v>10</v>
      </c>
      <c r="FS19" s="343" t="s">
        <v>390</v>
      </c>
      <c r="FT19" s="341" t="s">
        <v>5</v>
      </c>
      <c r="FU19" s="341" t="s">
        <v>10</v>
      </c>
      <c r="FV19" s="343" t="s">
        <v>391</v>
      </c>
      <c r="FW19" s="341" t="s">
        <v>5</v>
      </c>
      <c r="FX19" s="341" t="s">
        <v>10</v>
      </c>
      <c r="FY19" s="343" t="s">
        <v>420</v>
      </c>
      <c r="FZ19" s="341" t="s">
        <v>5</v>
      </c>
      <c r="GA19" s="341" t="s">
        <v>10</v>
      </c>
      <c r="GB19" s="343" t="s">
        <v>421</v>
      </c>
      <c r="GC19" s="341" t="s">
        <v>5</v>
      </c>
      <c r="GD19" s="341" t="s">
        <v>10</v>
      </c>
      <c r="GE19" s="343" t="s">
        <v>423</v>
      </c>
      <c r="GF19" s="341" t="s">
        <v>5</v>
      </c>
      <c r="GG19" s="341" t="s">
        <v>10</v>
      </c>
      <c r="GH19" s="343">
        <v>2015</v>
      </c>
      <c r="GI19" s="341" t="s">
        <v>5</v>
      </c>
      <c r="GJ19" s="341" t="s">
        <v>10</v>
      </c>
      <c r="GK19" s="343" t="s">
        <v>483</v>
      </c>
      <c r="GL19" s="341" t="s">
        <v>5</v>
      </c>
      <c r="GM19" s="341" t="s">
        <v>10</v>
      </c>
      <c r="GN19" s="343" t="s">
        <v>847</v>
      </c>
      <c r="GO19" s="341" t="s">
        <v>5</v>
      </c>
      <c r="GP19" s="341" t="s">
        <v>10</v>
      </c>
      <c r="GQ19" s="343" t="s">
        <v>874</v>
      </c>
      <c r="GR19" s="341" t="s">
        <v>5</v>
      </c>
      <c r="GS19" s="341" t="s">
        <v>10</v>
      </c>
      <c r="GT19" s="343" t="str">
        <f>+GT$3</f>
        <v>3TQ16</v>
      </c>
      <c r="GU19" s="341" t="s">
        <v>5</v>
      </c>
      <c r="GV19" s="341" t="s">
        <v>10</v>
      </c>
      <c r="GW19" s="343" t="str">
        <f>+GW$3</f>
        <v>9M16</v>
      </c>
      <c r="GX19" s="341" t="s">
        <v>5</v>
      </c>
      <c r="GY19" s="341" t="s">
        <v>10</v>
      </c>
      <c r="GZ19" s="343" t="str">
        <f>+GZ$3</f>
        <v>4TQ16</v>
      </c>
      <c r="HA19" s="341" t="s">
        <v>5</v>
      </c>
      <c r="HB19" s="341" t="s">
        <v>10</v>
      </c>
      <c r="HC19" s="343">
        <f>+HC$3</f>
        <v>2016</v>
      </c>
      <c r="HD19" s="341" t="s">
        <v>5</v>
      </c>
      <c r="HE19" s="341" t="s">
        <v>10</v>
      </c>
      <c r="HF19" s="343" t="str">
        <f>+HF3</f>
        <v>1TQ17</v>
      </c>
      <c r="HG19" s="341" t="s">
        <v>5</v>
      </c>
      <c r="HH19" s="341" t="s">
        <v>10</v>
      </c>
    </row>
    <row r="20" spans="2:216" ht="16.5" customHeight="1">
      <c r="B20" s="222" t="s">
        <v>430</v>
      </c>
      <c r="C20" s="222" t="s">
        <v>433</v>
      </c>
      <c r="D20" s="24" t="s">
        <v>80</v>
      </c>
      <c r="E20" s="24" t="s">
        <v>80</v>
      </c>
      <c r="F20" s="24" t="s">
        <v>80</v>
      </c>
      <c r="G20" s="24" t="s">
        <v>80</v>
      </c>
      <c r="H20" s="24" t="s">
        <v>80</v>
      </c>
      <c r="I20" s="24" t="s">
        <v>80</v>
      </c>
      <c r="J20" s="230">
        <f>+'Recebíveis | Receivables'!V5</f>
        <v>399522</v>
      </c>
      <c r="K20" s="24" t="s">
        <v>80</v>
      </c>
      <c r="L20" s="230">
        <f>+J20</f>
        <v>399522</v>
      </c>
      <c r="M20" s="24" t="s">
        <v>80</v>
      </c>
      <c r="N20" s="230">
        <f>+'Recebíveis | Receivables'!Y5</f>
        <v>583393</v>
      </c>
      <c r="O20" s="24" t="s">
        <v>80</v>
      </c>
      <c r="P20" s="230">
        <f>+N20</f>
        <v>583393</v>
      </c>
      <c r="Q20" s="24" t="s">
        <v>80</v>
      </c>
      <c r="R20" s="230">
        <f>+'Recebíveis | Receivables'!AB5</f>
        <v>449344</v>
      </c>
      <c r="S20" s="24" t="s">
        <v>80</v>
      </c>
      <c r="T20" s="230">
        <f>+'Recebíveis | Receivables'!AE5</f>
        <v>481425</v>
      </c>
      <c r="U20" s="24" t="s">
        <v>80</v>
      </c>
      <c r="V20" s="230">
        <f>+T20</f>
        <v>481425</v>
      </c>
      <c r="W20" s="24" t="s">
        <v>80</v>
      </c>
      <c r="X20" s="230">
        <f>+'Recebíveis | Receivables'!AH5</f>
        <v>445172</v>
      </c>
      <c r="Y20" s="24" t="s">
        <v>80</v>
      </c>
      <c r="Z20" s="230">
        <f>+X20</f>
        <v>445172</v>
      </c>
      <c r="AA20" s="24" t="s">
        <v>80</v>
      </c>
      <c r="AB20" s="230">
        <f>+'Recebíveis | Receivables'!AK5</f>
        <v>597383</v>
      </c>
      <c r="AC20" s="24" t="s">
        <v>80</v>
      </c>
      <c r="AD20" s="230">
        <f>+AB20</f>
        <v>597383</v>
      </c>
      <c r="AE20" s="24" t="s">
        <v>80</v>
      </c>
      <c r="AF20" s="230">
        <f>+'Recebíveis | Receivables'!AN5</f>
        <v>517482.52886000002</v>
      </c>
      <c r="AG20" s="24" t="s">
        <v>80</v>
      </c>
      <c r="AH20" s="230">
        <f>+'Recebíveis | Receivables'!AQ5</f>
        <v>531749.98684999999</v>
      </c>
      <c r="AI20" s="24" t="s">
        <v>80</v>
      </c>
      <c r="AJ20" s="230">
        <f>+AH20</f>
        <v>531749.98684999999</v>
      </c>
      <c r="AK20" s="24" t="s">
        <v>80</v>
      </c>
      <c r="AL20" s="230">
        <f>+'Recebíveis | Receivables'!AT5</f>
        <v>489941.81229999999</v>
      </c>
      <c r="AM20" s="24" t="s">
        <v>80</v>
      </c>
      <c r="AN20" s="230">
        <f>+AL20</f>
        <v>489941.81229999999</v>
      </c>
      <c r="AO20" s="24" t="s">
        <v>80</v>
      </c>
      <c r="AP20" s="230">
        <f>+'Recebíveis | Receivables'!AW5</f>
        <v>592865.12911999994</v>
      </c>
      <c r="AQ20" s="24" t="s">
        <v>80</v>
      </c>
      <c r="AR20" s="230">
        <f>+AP20</f>
        <v>592865.12911999994</v>
      </c>
      <c r="AS20" s="24" t="s">
        <v>80</v>
      </c>
      <c r="AT20" s="230">
        <f>+'Recebíveis | Receivables'!AZ5</f>
        <v>478046.23134257761</v>
      </c>
      <c r="AU20" s="24" t="s">
        <v>80</v>
      </c>
      <c r="AV20" s="24">
        <f>+AT20/AF20-1</f>
        <v>-7.620797866219664E-2</v>
      </c>
      <c r="AW20" s="230">
        <f>+'Recebíveis | Receivables'!BC5</f>
        <v>515575.87944273592</v>
      </c>
      <c r="AX20" s="24" t="s">
        <v>80</v>
      </c>
      <c r="AY20" s="24">
        <f>+AW20/AH20-1</f>
        <v>-3.0416751870699255E-2</v>
      </c>
      <c r="AZ20" s="230">
        <f>+AW20</f>
        <v>515575.87944273592</v>
      </c>
      <c r="BA20" s="24" t="s">
        <v>80</v>
      </c>
      <c r="BB20" s="24">
        <f>+AZ20/AJ20-1</f>
        <v>-3.0416751870699255E-2</v>
      </c>
      <c r="BC20" s="230">
        <f>+'Recebíveis | Receivables'!BF5</f>
        <v>473457.42712529137</v>
      </c>
      <c r="BD20" s="24" t="s">
        <v>80</v>
      </c>
      <c r="BE20" s="24">
        <f>+BC20/AL20-1</f>
        <v>-3.3645597825839202E-2</v>
      </c>
      <c r="BF20" s="230">
        <f>+BC20</f>
        <v>473457.42712529137</v>
      </c>
      <c r="BG20" s="24" t="s">
        <v>80</v>
      </c>
      <c r="BH20" s="24">
        <f>+BF20/AN20-1</f>
        <v>-3.3645597825839202E-2</v>
      </c>
      <c r="BI20" s="230">
        <f>+'Recebíveis | Receivables'!BI5</f>
        <v>624915.79825270409</v>
      </c>
      <c r="BJ20" s="24" t="s">
        <v>80</v>
      </c>
      <c r="BK20" s="24">
        <f>+BI20/AP20-1</f>
        <v>5.4060641381080243E-2</v>
      </c>
      <c r="BL20" s="230">
        <f>+BI20</f>
        <v>624915.79825270409</v>
      </c>
      <c r="BM20" s="24" t="s">
        <v>80</v>
      </c>
      <c r="BN20" s="24">
        <f>+BL20/AR20-1</f>
        <v>5.4060641381080243E-2</v>
      </c>
      <c r="BO20" s="230">
        <f>+'Recebíveis | Receivables'!BL5</f>
        <v>523824.06740255188</v>
      </c>
      <c r="BP20" s="24" t="s">
        <v>80</v>
      </c>
      <c r="BQ20" s="24">
        <f>+BO20/AT20-1</f>
        <v>9.5760269736691939E-2</v>
      </c>
      <c r="BR20" s="230">
        <f>+'Recebíveis | Receivables'!BO5</f>
        <v>559352.98646449391</v>
      </c>
      <c r="BS20" s="24" t="s">
        <v>80</v>
      </c>
      <c r="BT20" s="24">
        <f>+BR20/AW20-1</f>
        <v>8.4909144836400774E-2</v>
      </c>
      <c r="BU20" s="230">
        <f>+BR20</f>
        <v>559352.98646449391</v>
      </c>
      <c r="BV20" s="24" t="s">
        <v>80</v>
      </c>
      <c r="BW20" s="24">
        <f>+BU20/AZ20-1</f>
        <v>8.4909144836400774E-2</v>
      </c>
      <c r="BX20" s="230">
        <f>+'Recebíveis | Receivables'!BR5</f>
        <v>520755.55464931502</v>
      </c>
      <c r="BY20" s="24" t="s">
        <v>80</v>
      </c>
      <c r="BZ20" s="24">
        <f>+BX20/BC20-1</f>
        <v>9.9899430897526287E-2</v>
      </c>
      <c r="CA20" s="230">
        <f>+BX20</f>
        <v>520755.55464931502</v>
      </c>
      <c r="CB20" s="24" t="s">
        <v>80</v>
      </c>
      <c r="CC20" s="24">
        <f>+CA20/BF20-1</f>
        <v>9.9899430897526287E-2</v>
      </c>
      <c r="CD20" s="230">
        <f>'Recebíveis | Receivables'!BU5</f>
        <v>690638.68228157703</v>
      </c>
      <c r="CE20" s="24" t="s">
        <v>80</v>
      </c>
      <c r="CF20" s="24">
        <f>+CD20/BI20-1</f>
        <v>0.10517078334815255</v>
      </c>
      <c r="CG20" s="230">
        <f>+CD20</f>
        <v>690638.68228157703</v>
      </c>
      <c r="CH20" s="24" t="s">
        <v>80</v>
      </c>
      <c r="CI20" s="24">
        <f>+CG20/BL20-1</f>
        <v>0.10517078334815255</v>
      </c>
      <c r="CJ20" s="230">
        <f>+'Recebíveis | Receivables'!BX5</f>
        <v>604419.47369856946</v>
      </c>
      <c r="CK20" s="24" t="s">
        <v>80</v>
      </c>
      <c r="CL20" s="24">
        <f>+CJ20/BO20-1</f>
        <v>0.15385968555370155</v>
      </c>
      <c r="CM20" s="230">
        <f>+'Recebíveis | Receivables'!CA5</f>
        <v>645719.56690856849</v>
      </c>
      <c r="CN20" s="24" t="s">
        <v>80</v>
      </c>
      <c r="CO20" s="24">
        <f>+CM20/BR20-1</f>
        <v>0.15440443250329716</v>
      </c>
      <c r="CP20" s="230">
        <f>+CM20</f>
        <v>645719.56690856849</v>
      </c>
      <c r="CQ20" s="24" t="s">
        <v>80</v>
      </c>
      <c r="CR20" s="24">
        <f>+CP20/BU20-1</f>
        <v>0.15440443250329716</v>
      </c>
      <c r="CS20" s="230">
        <f>+'Recebíveis | Receivables'!CD5</f>
        <v>587197.87783019152</v>
      </c>
      <c r="CT20" s="24" t="s">
        <v>80</v>
      </c>
      <c r="CU20" s="24">
        <f>+CS20/BX20-1</f>
        <v>0.12758831391749581</v>
      </c>
      <c r="CV20" s="230">
        <f>+CS20</f>
        <v>587197.87783019152</v>
      </c>
      <c r="CW20" s="24" t="s">
        <v>80</v>
      </c>
      <c r="CX20" s="24">
        <f>+CV20/CA20-1</f>
        <v>0.12758831391749581</v>
      </c>
      <c r="CY20" s="230">
        <f>'Recebíveis | Receivables'!CG5</f>
        <v>796367</v>
      </c>
      <c r="CZ20" s="24" t="s">
        <v>80</v>
      </c>
      <c r="DA20" s="24">
        <f>+CY20/CD20-1</f>
        <v>0.15308774389691227</v>
      </c>
      <c r="DB20" s="230">
        <f>+CY20</f>
        <v>796367</v>
      </c>
      <c r="DC20" s="24" t="s">
        <v>80</v>
      </c>
      <c r="DD20" s="24">
        <f>+DB20/CG20-1</f>
        <v>0.15308774389691227</v>
      </c>
      <c r="DE20" s="230">
        <f>'Recebíveis | Receivables'!CJ5</f>
        <v>676679</v>
      </c>
      <c r="DF20" s="24" t="s">
        <v>80</v>
      </c>
      <c r="DG20" s="24">
        <f>+DE20/CJ20-1</f>
        <v>0.11955194934282876</v>
      </c>
      <c r="DH20" s="230">
        <f>'Recebíveis | Receivables'!CM5</f>
        <v>720556</v>
      </c>
      <c r="DI20" s="24" t="s">
        <v>80</v>
      </c>
      <c r="DJ20" s="24">
        <f>+DH20/CM20-1</f>
        <v>0.11589618299739102</v>
      </c>
      <c r="DK20" s="230">
        <f>+DH20</f>
        <v>720556</v>
      </c>
      <c r="DL20" s="24" t="s">
        <v>80</v>
      </c>
      <c r="DM20" s="24">
        <f>+DK20/CP20-1</f>
        <v>0.11589618299739102</v>
      </c>
      <c r="DN20" s="230">
        <f>'Recebíveis | Receivables'!CP5</f>
        <v>698026.24</v>
      </c>
      <c r="DO20" s="24" t="s">
        <v>80</v>
      </c>
      <c r="DP20" s="24">
        <f>+DN20/CS20-1</f>
        <v>0.18874108091013619</v>
      </c>
      <c r="DQ20" s="230">
        <f>+DN20</f>
        <v>698026.24</v>
      </c>
      <c r="DR20" s="24" t="s">
        <v>80</v>
      </c>
      <c r="DS20" s="24">
        <f>+DQ20/CV20-1</f>
        <v>0.18874108091013619</v>
      </c>
      <c r="DT20" s="230">
        <f>'Recebíveis | Receivables'!CS5</f>
        <v>932580</v>
      </c>
      <c r="DU20" s="24" t="s">
        <v>80</v>
      </c>
      <c r="DV20" s="24">
        <f>+DT20/CY20-1</f>
        <v>0.17104299901929632</v>
      </c>
      <c r="DW20" s="230">
        <f>+DT20</f>
        <v>932580</v>
      </c>
      <c r="DX20" s="24" t="s">
        <v>80</v>
      </c>
      <c r="DY20" s="24">
        <f>+DW20/DB20-1</f>
        <v>0.17104299901929632</v>
      </c>
      <c r="DZ20" s="230">
        <f>'Recebíveis | Receivables'!CV5</f>
        <v>811394.95136228332</v>
      </c>
      <c r="EA20" s="24" t="s">
        <v>80</v>
      </c>
      <c r="EB20" s="24">
        <f>+DZ20/DE20-1</f>
        <v>0.1990839842263219</v>
      </c>
      <c r="EC20" s="230">
        <f>'Recebíveis | Receivables'!CY5</f>
        <v>824135.94277189346</v>
      </c>
      <c r="ED20" s="24" t="s">
        <v>80</v>
      </c>
      <c r="EE20" s="24">
        <f>+EC20/DH20-1</f>
        <v>0.14375002466413922</v>
      </c>
      <c r="EF20" s="230">
        <f>+EC20</f>
        <v>824135.94277189346</v>
      </c>
      <c r="EG20" s="24" t="s">
        <v>80</v>
      </c>
      <c r="EH20" s="24">
        <f>+EF20/DK20-1</f>
        <v>0.14375002466413922</v>
      </c>
      <c r="EI20" s="230">
        <f>'Recebíveis | Receivables'!DB5</f>
        <v>793172.31403501856</v>
      </c>
      <c r="EJ20" s="24" t="s">
        <v>80</v>
      </c>
      <c r="EK20" s="24">
        <f>+EI20/DN20-1</f>
        <v>0.13630730276704006</v>
      </c>
      <c r="EL20" s="230">
        <f>+EI20</f>
        <v>793172.31403501856</v>
      </c>
      <c r="EM20" s="24" t="s">
        <v>80</v>
      </c>
      <c r="EN20" s="24">
        <f>+EL20/DQ20-1</f>
        <v>0.13630730276704006</v>
      </c>
      <c r="EO20" s="230">
        <f>'Recebíveis | Receivables'!DE5</f>
        <v>1061780.334109338</v>
      </c>
      <c r="EP20" s="24" t="s">
        <v>80</v>
      </c>
      <c r="EQ20" s="24">
        <f>+EO20/DT20-1</f>
        <v>0.13854075158092383</v>
      </c>
      <c r="ER20" s="230">
        <f>+EO20</f>
        <v>1061780.334109338</v>
      </c>
      <c r="ES20" s="24" t="s">
        <v>80</v>
      </c>
      <c r="ET20" s="24">
        <f>+ER20/DW20-1</f>
        <v>0.13854075158092383</v>
      </c>
      <c r="EU20" s="230">
        <f>'Recebíveis | Receivables'!DH5</f>
        <v>901244.42932842183</v>
      </c>
      <c r="EV20" s="24" t="s">
        <v>80</v>
      </c>
      <c r="EW20" s="24">
        <f>+EU20/DZ20-1</f>
        <v>0.11073457853698332</v>
      </c>
      <c r="EX20" s="230">
        <f>'Recebíveis | Receivables'!DK5</f>
        <v>929240</v>
      </c>
      <c r="EY20" s="24" t="s">
        <v>80</v>
      </c>
      <c r="EZ20" s="24">
        <f>+EX20/EC20-1</f>
        <v>0.12753242732576409</v>
      </c>
      <c r="FA20" s="230">
        <f>+EX20</f>
        <v>929240</v>
      </c>
      <c r="FB20" s="24" t="s">
        <v>80</v>
      </c>
      <c r="FC20" s="24">
        <f>+FA20/EF20-1</f>
        <v>0.12753242732576409</v>
      </c>
      <c r="FD20" s="230">
        <f>'Recebíveis | Receivables'!DN5</f>
        <v>878137</v>
      </c>
      <c r="FE20" s="24" t="s">
        <v>80</v>
      </c>
      <c r="FF20" s="24">
        <f>+FD20/EI20-1</f>
        <v>0.10712008533524053</v>
      </c>
      <c r="FG20" s="230">
        <f>+FD20</f>
        <v>878137</v>
      </c>
      <c r="FH20" s="24" t="s">
        <v>80</v>
      </c>
      <c r="FI20" s="24">
        <f>+FG20/EL20-1</f>
        <v>0.10712008533524053</v>
      </c>
      <c r="FJ20" s="230">
        <f>+'Recebíveis | Receivables'!DQ5</f>
        <v>1205312</v>
      </c>
      <c r="FK20" s="24" t="s">
        <v>80</v>
      </c>
      <c r="FL20" s="24">
        <f>+FJ20/EO20-1</f>
        <v>0.13518018866968551</v>
      </c>
      <c r="FM20" s="230">
        <f>+FJ20</f>
        <v>1205312</v>
      </c>
      <c r="FN20" s="24" t="s">
        <v>80</v>
      </c>
      <c r="FO20" s="24">
        <f>+FM20/ER20-1</f>
        <v>0.13518018866968551</v>
      </c>
      <c r="FP20" s="230">
        <f>+'Recebíveis | Receivables'!DT5</f>
        <v>1019708</v>
      </c>
      <c r="FQ20" s="24" t="s">
        <v>80</v>
      </c>
      <c r="FR20" s="24">
        <f>+FP20/EU20-1</f>
        <v>0.13144444150390289</v>
      </c>
      <c r="FS20" s="230">
        <f>+'Recebíveis | Receivables'!DW5</f>
        <v>1057429.4282799999</v>
      </c>
      <c r="FT20" s="24" t="s">
        <v>80</v>
      </c>
      <c r="FU20" s="24">
        <f>+FS20/EX20-1</f>
        <v>0.13795082893547406</v>
      </c>
      <c r="FV20" s="230">
        <f>+FS20</f>
        <v>1057429.4282799999</v>
      </c>
      <c r="FW20" s="24" t="s">
        <v>80</v>
      </c>
      <c r="FX20" s="24">
        <f>+FV20/FA20-1</f>
        <v>0.13795082893547406</v>
      </c>
      <c r="FY20" s="230">
        <f>+'Recebíveis | Receivables'!DZ5</f>
        <v>990702</v>
      </c>
      <c r="FZ20" s="24" t="s">
        <v>80</v>
      </c>
      <c r="GA20" s="24">
        <f>+FY20/FD20-1</f>
        <v>0.12818614863056665</v>
      </c>
      <c r="GB20" s="230">
        <f>+FY20</f>
        <v>990702</v>
      </c>
      <c r="GC20" s="24" t="s">
        <v>80</v>
      </c>
      <c r="GD20" s="24">
        <f>+GB20/FG20-1</f>
        <v>0.12818614863056665</v>
      </c>
      <c r="GE20" s="230">
        <f>+'Recebíveis | Receivables'!EC5</f>
        <v>1270516</v>
      </c>
      <c r="GF20" s="24" t="s">
        <v>80</v>
      </c>
      <c r="GG20" s="24">
        <f>+GE20/FJ20-1</f>
        <v>5.4097196410555881E-2</v>
      </c>
      <c r="GH20" s="230">
        <f>+GE20</f>
        <v>1270516</v>
      </c>
      <c r="GI20" s="24" t="s">
        <v>80</v>
      </c>
      <c r="GJ20" s="24">
        <f>+GH20/FM20-1</f>
        <v>5.4097196410555881E-2</v>
      </c>
      <c r="GK20" s="230">
        <f>+'Recebíveis | Receivables'!EF5</f>
        <v>1017126</v>
      </c>
      <c r="GL20" s="24" t="s">
        <v>80</v>
      </c>
      <c r="GM20" s="24">
        <f>+GK20/FP20-1</f>
        <v>-2.5320974239684269E-3</v>
      </c>
      <c r="GN20" s="230">
        <f>+'Recebíveis | Receivables'!EI5</f>
        <v>1062332</v>
      </c>
      <c r="GO20" s="24" t="s">
        <v>80</v>
      </c>
      <c r="GP20" s="24">
        <f>+GN20/FS20-1</f>
        <v>4.6363110283156317E-3</v>
      </c>
      <c r="GQ20" s="230">
        <f>+GN20</f>
        <v>1062332</v>
      </c>
      <c r="GR20" s="24" t="s">
        <v>80</v>
      </c>
      <c r="GS20" s="24">
        <f>+GQ20/FV20-1</f>
        <v>4.6363110283156317E-3</v>
      </c>
      <c r="GT20" s="230">
        <f>+'Recebíveis | Receivables'!EL5</f>
        <v>961453</v>
      </c>
      <c r="GU20" s="24" t="s">
        <v>80</v>
      </c>
      <c r="GV20" s="24">
        <f>+GT20/FY20-1</f>
        <v>-2.9523509592188191E-2</v>
      </c>
      <c r="GW20" s="230">
        <f>+GT20</f>
        <v>961453</v>
      </c>
      <c r="GX20" s="24" t="s">
        <v>80</v>
      </c>
      <c r="GY20" s="24">
        <f>+GW20/GB20-1</f>
        <v>-2.9523509592188191E-2</v>
      </c>
      <c r="GZ20" s="230">
        <f>+'Recebíveis | Receivables'!EO5</f>
        <v>1256764</v>
      </c>
      <c r="HA20" s="24" t="s">
        <v>80</v>
      </c>
      <c r="HB20" s="24">
        <f>+GZ20/GE20-1</f>
        <v>-1.082394869486103E-2</v>
      </c>
      <c r="HC20" s="230">
        <f>+GZ20</f>
        <v>1256764</v>
      </c>
      <c r="HD20" s="24" t="s">
        <v>80</v>
      </c>
      <c r="HE20" s="24">
        <f>+HC20/GH20-1</f>
        <v>-1.082394869486103E-2</v>
      </c>
      <c r="HF20" s="230">
        <f>+'Recebíveis | Receivables'!ER5</f>
        <v>1033443</v>
      </c>
      <c r="HG20" s="24" t="s">
        <v>80</v>
      </c>
      <c r="HH20" s="24">
        <f>+HF20/GK20-1</f>
        <v>1.6042260250942464E-2</v>
      </c>
    </row>
    <row r="21" spans="2:216" ht="16.5" customHeight="1">
      <c r="B21" s="222" t="s">
        <v>431</v>
      </c>
      <c r="C21" s="222" t="s">
        <v>432</v>
      </c>
      <c r="D21" s="24" t="s">
        <v>80</v>
      </c>
      <c r="E21" s="24" t="s">
        <v>80</v>
      </c>
      <c r="F21" s="24" t="s">
        <v>80</v>
      </c>
      <c r="G21" s="24" t="s">
        <v>80</v>
      </c>
      <c r="H21" s="24" t="s">
        <v>80</v>
      </c>
      <c r="I21" s="24" t="s">
        <v>80</v>
      </c>
      <c r="J21" s="230" t="s">
        <v>80</v>
      </c>
      <c r="K21" s="24" t="s">
        <v>80</v>
      </c>
      <c r="L21" s="230" t="str">
        <f>+J21</f>
        <v>na</v>
      </c>
      <c r="M21" s="24" t="s">
        <v>80</v>
      </c>
      <c r="N21" s="230" t="s">
        <v>80</v>
      </c>
      <c r="O21" s="24" t="s">
        <v>80</v>
      </c>
      <c r="P21" s="230" t="str">
        <f>+N21</f>
        <v>na</v>
      </c>
      <c r="Q21" s="24" t="s">
        <v>80</v>
      </c>
      <c r="R21" s="230" t="s">
        <v>80</v>
      </c>
      <c r="S21" s="24" t="s">
        <v>80</v>
      </c>
      <c r="T21" s="230" t="s">
        <v>80</v>
      </c>
      <c r="U21" s="24" t="s">
        <v>80</v>
      </c>
      <c r="V21" s="230" t="str">
        <f>+T21</f>
        <v>na</v>
      </c>
      <c r="W21" s="24" t="s">
        <v>80</v>
      </c>
      <c r="X21" s="230" t="s">
        <v>80</v>
      </c>
      <c r="Y21" s="24" t="s">
        <v>80</v>
      </c>
      <c r="Z21" s="230" t="str">
        <f>+X21</f>
        <v>na</v>
      </c>
      <c r="AA21" s="24" t="s">
        <v>80</v>
      </c>
      <c r="AB21" s="230" t="str">
        <f>+Z21</f>
        <v>na</v>
      </c>
      <c r="AC21" s="24" t="s">
        <v>80</v>
      </c>
      <c r="AD21" s="230" t="str">
        <f>+AB21</f>
        <v>na</v>
      </c>
      <c r="AE21" s="24" t="s">
        <v>80</v>
      </c>
      <c r="AF21" s="230" t="s">
        <v>80</v>
      </c>
      <c r="AG21" s="24" t="s">
        <v>80</v>
      </c>
      <c r="AH21" s="230" t="s">
        <v>80</v>
      </c>
      <c r="AI21" s="24" t="s">
        <v>80</v>
      </c>
      <c r="AJ21" s="230" t="str">
        <f>+AH21</f>
        <v>na</v>
      </c>
      <c r="AK21" s="24" t="s">
        <v>80</v>
      </c>
      <c r="AL21" s="230" t="s">
        <v>80</v>
      </c>
      <c r="AM21" s="24" t="s">
        <v>80</v>
      </c>
      <c r="AN21" s="230" t="str">
        <f>+AL21</f>
        <v>na</v>
      </c>
      <c r="AO21" s="24" t="s">
        <v>80</v>
      </c>
      <c r="AP21" s="230" t="s">
        <v>80</v>
      </c>
      <c r="AQ21" s="24" t="s">
        <v>80</v>
      </c>
      <c r="AR21" s="230" t="str">
        <f>+AP21</f>
        <v>na</v>
      </c>
      <c r="AS21" s="24" t="s">
        <v>80</v>
      </c>
      <c r="AT21" s="230" t="s">
        <v>80</v>
      </c>
      <c r="AU21" s="24" t="s">
        <v>80</v>
      </c>
      <c r="AV21" s="227" t="s">
        <v>80</v>
      </c>
      <c r="AW21" s="230" t="s">
        <v>80</v>
      </c>
      <c r="AX21" s="24" t="s">
        <v>80</v>
      </c>
      <c r="AY21" s="24" t="s">
        <v>80</v>
      </c>
      <c r="AZ21" s="230" t="str">
        <f>+AW21</f>
        <v>na</v>
      </c>
      <c r="BA21" s="24" t="s">
        <v>80</v>
      </c>
      <c r="BB21" s="24" t="s">
        <v>80</v>
      </c>
      <c r="BC21" s="230" t="s">
        <v>80</v>
      </c>
      <c r="BD21" s="24" t="s">
        <v>80</v>
      </c>
      <c r="BE21" s="24" t="s">
        <v>80</v>
      </c>
      <c r="BF21" s="230" t="str">
        <f>+BC21</f>
        <v>na</v>
      </c>
      <c r="BG21" s="24" t="s">
        <v>80</v>
      </c>
      <c r="BH21" s="24" t="s">
        <v>80</v>
      </c>
      <c r="BI21" s="230" t="s">
        <v>80</v>
      </c>
      <c r="BJ21" s="24" t="s">
        <v>80</v>
      </c>
      <c r="BK21" s="227" t="s">
        <v>80</v>
      </c>
      <c r="BL21" s="230" t="str">
        <f>+BI21</f>
        <v>na</v>
      </c>
      <c r="BM21" s="24" t="s">
        <v>80</v>
      </c>
      <c r="BN21" s="24" t="s">
        <v>80</v>
      </c>
      <c r="BO21" s="230">
        <v>8.2645399999999984</v>
      </c>
      <c r="BP21" s="24" t="s">
        <v>80</v>
      </c>
      <c r="BQ21" s="24" t="s">
        <v>80</v>
      </c>
      <c r="BR21" s="230">
        <v>39.991490000000027</v>
      </c>
      <c r="BS21" s="24" t="s">
        <v>80</v>
      </c>
      <c r="BT21" s="24" t="s">
        <v>80</v>
      </c>
      <c r="BU21" s="230">
        <f>+BR21</f>
        <v>39.991490000000027</v>
      </c>
      <c r="BV21" s="24" t="s">
        <v>80</v>
      </c>
      <c r="BW21" s="24" t="s">
        <v>80</v>
      </c>
      <c r="BX21" s="230">
        <v>203.30846000000011</v>
      </c>
      <c r="BY21" s="24" t="s">
        <v>80</v>
      </c>
      <c r="BZ21" s="24" t="s">
        <v>80</v>
      </c>
      <c r="CA21" s="230">
        <f>+BX21</f>
        <v>203.30846000000011</v>
      </c>
      <c r="CB21" s="24" t="s">
        <v>80</v>
      </c>
      <c r="CC21" s="24" t="s">
        <v>80</v>
      </c>
      <c r="CD21" s="230">
        <v>1665.6486299999897</v>
      </c>
      <c r="CE21" s="24" t="s">
        <v>80</v>
      </c>
      <c r="CF21" s="24" t="s">
        <v>80</v>
      </c>
      <c r="CG21" s="230">
        <f>+CD21</f>
        <v>1665.6486299999897</v>
      </c>
      <c r="CH21" s="24" t="s">
        <v>80</v>
      </c>
      <c r="CI21" s="24" t="s">
        <v>80</v>
      </c>
      <c r="CJ21" s="230">
        <v>5326.6398700000245</v>
      </c>
      <c r="CK21" s="24" t="s">
        <v>80</v>
      </c>
      <c r="CL21" s="24">
        <f>+CJ21/BO21-1</f>
        <v>643.51740447744533</v>
      </c>
      <c r="CM21" s="230">
        <v>14245.27797000011</v>
      </c>
      <c r="CN21" s="24" t="s">
        <v>80</v>
      </c>
      <c r="CO21" s="24">
        <f>+CM21/BR21-1</f>
        <v>355.20773244508018</v>
      </c>
      <c r="CP21" s="230">
        <f>+CM21</f>
        <v>14245.27797000011</v>
      </c>
      <c r="CQ21" s="24" t="s">
        <v>80</v>
      </c>
      <c r="CR21" s="24">
        <f>+CP21/BU21-1</f>
        <v>355.20773244508018</v>
      </c>
      <c r="CS21" s="230">
        <v>19597.621390000058</v>
      </c>
      <c r="CT21" s="24" t="s">
        <v>80</v>
      </c>
      <c r="CU21" s="24">
        <f>+CS21/BX21-1</f>
        <v>95.393536156833065</v>
      </c>
      <c r="CV21" s="230">
        <f>+CS21</f>
        <v>19597.621390000058</v>
      </c>
      <c r="CW21" s="24" t="s">
        <v>80</v>
      </c>
      <c r="CX21" s="24">
        <f>+CV21/CA21-1</f>
        <v>95.393536156833065</v>
      </c>
      <c r="CY21" s="230">
        <f>'Recebíveis | Receivables'!CG26</f>
        <v>28636</v>
      </c>
      <c r="CZ21" s="24" t="s">
        <v>80</v>
      </c>
      <c r="DA21" s="24">
        <f>+CY21/CD21-1</f>
        <v>16.192101313708747</v>
      </c>
      <c r="DB21" s="230">
        <f>+CY21</f>
        <v>28636</v>
      </c>
      <c r="DC21" s="24" t="s">
        <v>80</v>
      </c>
      <c r="DD21" s="24">
        <f>+DB21/CG21-1</f>
        <v>16.192101313708747</v>
      </c>
      <c r="DE21" s="230">
        <f>'Recebíveis | Receivables'!CJ26</f>
        <v>37007</v>
      </c>
      <c r="DF21" s="24" t="s">
        <v>80</v>
      </c>
      <c r="DG21" s="24">
        <f>+DE21/CJ21-1</f>
        <v>5.9475318217823929</v>
      </c>
      <c r="DH21" s="230">
        <f>'Recebíveis | Receivables'!CM26</f>
        <v>62594</v>
      </c>
      <c r="DI21" s="24" t="s">
        <v>80</v>
      </c>
      <c r="DJ21" s="24">
        <f>+DH21/CM21-1</f>
        <v>3.3940174513842436</v>
      </c>
      <c r="DK21" s="230">
        <f>+DH21</f>
        <v>62594</v>
      </c>
      <c r="DL21" s="24" t="s">
        <v>80</v>
      </c>
      <c r="DM21" s="24">
        <f>+DK21/CP21-1</f>
        <v>3.3940174513842436</v>
      </c>
      <c r="DN21" s="230">
        <f>'Recebíveis | Receivables'!CP26</f>
        <v>80413</v>
      </c>
      <c r="DO21" s="24" t="s">
        <v>80</v>
      </c>
      <c r="DP21" s="24">
        <f>+DN21/CS21-1</f>
        <v>3.1032020366018385</v>
      </c>
      <c r="DQ21" s="230">
        <f>+DN21</f>
        <v>80413</v>
      </c>
      <c r="DR21" s="24" t="s">
        <v>80</v>
      </c>
      <c r="DS21" s="24">
        <f>+DQ21/CV21-1</f>
        <v>3.1032020366018385</v>
      </c>
      <c r="DT21" s="230">
        <f>'Recebíveis | Receivables'!CS26</f>
        <v>90713</v>
      </c>
      <c r="DU21" s="24" t="s">
        <v>80</v>
      </c>
      <c r="DV21" s="24">
        <f>+DT21/CY21-1</f>
        <v>2.1677957815337336</v>
      </c>
      <c r="DW21" s="230">
        <f>+DT21</f>
        <v>90713</v>
      </c>
      <c r="DX21" s="24" t="s">
        <v>80</v>
      </c>
      <c r="DY21" s="24">
        <f>+DW21/DB21-1</f>
        <v>2.1677957815337336</v>
      </c>
      <c r="DZ21" s="230">
        <f>'Recebíveis | Receivables'!CV26</f>
        <v>84155</v>
      </c>
      <c r="EA21" s="24" t="s">
        <v>80</v>
      </c>
      <c r="EB21" s="24">
        <f>+DZ21/DE21-1</f>
        <v>1.2740292377117841</v>
      </c>
      <c r="EC21" s="230">
        <f>'Recebíveis | Receivables'!CY26</f>
        <v>93839</v>
      </c>
      <c r="ED21" s="24" t="s">
        <v>80</v>
      </c>
      <c r="EE21" s="24">
        <f>+EC21/DH21-1</f>
        <v>0.4991692494488289</v>
      </c>
      <c r="EF21" s="230">
        <f>+EC21</f>
        <v>93839</v>
      </c>
      <c r="EG21" s="24" t="s">
        <v>80</v>
      </c>
      <c r="EH21" s="24">
        <f>+EF21/DK21-1</f>
        <v>0.4991692494488289</v>
      </c>
      <c r="EI21" s="230">
        <f>'Recebíveis | Receivables'!DB26</f>
        <v>128667</v>
      </c>
      <c r="EJ21" s="24" t="s">
        <v>80</v>
      </c>
      <c r="EK21" s="24">
        <f>+EI21/DN21-1</f>
        <v>0.60007710196112574</v>
      </c>
      <c r="EL21" s="230">
        <f>+EI21</f>
        <v>128667</v>
      </c>
      <c r="EM21" s="24" t="s">
        <v>80</v>
      </c>
      <c r="EN21" s="24">
        <f>+EL21/DQ21-1</f>
        <v>0.60007710196112574</v>
      </c>
      <c r="EO21" s="230">
        <f>'Recebíveis | Receivables'!DE26</f>
        <v>175307</v>
      </c>
      <c r="EP21" s="24" t="s">
        <v>80</v>
      </c>
      <c r="EQ21" s="24">
        <f>+EO21/DT21-1</f>
        <v>0.93254550064489106</v>
      </c>
      <c r="ER21" s="230">
        <f>+EO21</f>
        <v>175307</v>
      </c>
      <c r="ES21" s="24" t="s">
        <v>80</v>
      </c>
      <c r="ET21" s="24">
        <f>+ER21/DW21-1</f>
        <v>0.93254550064489106</v>
      </c>
      <c r="EU21" s="230">
        <f>'Recebíveis | Receivables'!DH26</f>
        <v>207942</v>
      </c>
      <c r="EV21" s="24" t="s">
        <v>80</v>
      </c>
      <c r="EW21" s="24">
        <f>+EU21/DZ21-1</f>
        <v>1.4709405264096014</v>
      </c>
      <c r="EX21" s="230">
        <f>'Recebíveis | Receivables'!DK26</f>
        <v>247693</v>
      </c>
      <c r="EY21" s="24" t="s">
        <v>80</v>
      </c>
      <c r="EZ21" s="24">
        <f>+EX21/EC21-1</f>
        <v>1.6395528511599653</v>
      </c>
      <c r="FA21" s="230">
        <f>+EX21</f>
        <v>247693</v>
      </c>
      <c r="FB21" s="24" t="s">
        <v>80</v>
      </c>
      <c r="FC21" s="24">
        <f>+FA21/EF21-1</f>
        <v>1.6395528511599653</v>
      </c>
      <c r="FD21" s="230">
        <f>+'Recebíveis | Receivables'!DN26</f>
        <v>284950</v>
      </c>
      <c r="FE21" s="24" t="s">
        <v>80</v>
      </c>
      <c r="FF21" s="24">
        <f>+FD21/EI21-1</f>
        <v>1.214631568311999</v>
      </c>
      <c r="FG21" s="230">
        <f>+FD21</f>
        <v>284950</v>
      </c>
      <c r="FH21" s="24" t="s">
        <v>80</v>
      </c>
      <c r="FI21" s="24">
        <f>+FG21/EL21-1</f>
        <v>1.214631568311999</v>
      </c>
      <c r="FJ21" s="230">
        <f>+'Recebíveis | Receivables'!DQ26</f>
        <v>338005</v>
      </c>
      <c r="FK21" s="24" t="s">
        <v>80</v>
      </c>
      <c r="FL21" s="24">
        <f>+FJ21/EO21-1</f>
        <v>0.92807474886912678</v>
      </c>
      <c r="FM21" s="230">
        <f>+FJ21</f>
        <v>338005</v>
      </c>
      <c r="FN21" s="24" t="s">
        <v>80</v>
      </c>
      <c r="FO21" s="24">
        <f>+FM21/ER21-1</f>
        <v>0.92807474886912678</v>
      </c>
      <c r="FP21" s="230">
        <f>+'Recebíveis | Receivables'!DT26</f>
        <v>348194</v>
      </c>
      <c r="FQ21" s="24" t="s">
        <v>80</v>
      </c>
      <c r="FR21" s="24">
        <f>+FP21/EU21-1</f>
        <v>0.67447653672658725</v>
      </c>
      <c r="FS21" s="230">
        <f>+'Recebíveis | Receivables'!DW26</f>
        <v>389603.33</v>
      </c>
      <c r="FT21" s="24" t="s">
        <v>80</v>
      </c>
      <c r="FU21" s="24">
        <f>+FS21/EX21-1</f>
        <v>0.57292830237431014</v>
      </c>
      <c r="FV21" s="230">
        <f>+FS21</f>
        <v>389603.33</v>
      </c>
      <c r="FW21" s="24" t="s">
        <v>80</v>
      </c>
      <c r="FX21" s="24">
        <f>+FV21/FA21-1</f>
        <v>0.57292830237431014</v>
      </c>
      <c r="FY21" s="230">
        <f>+'Recebíveis | Receivables'!DZ26</f>
        <v>408275</v>
      </c>
      <c r="FZ21" s="24" t="s">
        <v>80</v>
      </c>
      <c r="GA21" s="24">
        <f>+FY21/FD21-1</f>
        <v>0.43279522723284791</v>
      </c>
      <c r="GB21" s="230">
        <f>+FY21</f>
        <v>408275</v>
      </c>
      <c r="GC21" s="24" t="s">
        <v>80</v>
      </c>
      <c r="GD21" s="24">
        <f>+GB21/FG21-1</f>
        <v>0.43279522723284791</v>
      </c>
      <c r="GE21" s="230">
        <f>+'Recebíveis | Receivables'!EC26</f>
        <v>455225</v>
      </c>
      <c r="GF21" s="24" t="s">
        <v>80</v>
      </c>
      <c r="GG21" s="24">
        <f>+GE21/FJ21-1</f>
        <v>0.34679960355616046</v>
      </c>
      <c r="GH21" s="230">
        <f>+GE21</f>
        <v>455225</v>
      </c>
      <c r="GI21" s="24" t="s">
        <v>80</v>
      </c>
      <c r="GJ21" s="24">
        <f>+GH21/FM21-1</f>
        <v>0.34679960355616046</v>
      </c>
      <c r="GK21" s="230">
        <f>+'Recebíveis | Receivables'!EF26</f>
        <v>447493</v>
      </c>
      <c r="GL21" s="24" t="s">
        <v>80</v>
      </c>
      <c r="GM21" s="24">
        <f>+GK21/FP21-1</f>
        <v>0.28518297271061543</v>
      </c>
      <c r="GN21" s="230">
        <f>+'Recebíveis | Receivables'!EI26</f>
        <v>478719</v>
      </c>
      <c r="GO21" s="24" t="s">
        <v>80</v>
      </c>
      <c r="GP21" s="24">
        <f>+GN21/FS21-1</f>
        <v>0.22873436425710225</v>
      </c>
      <c r="GQ21" s="230">
        <f>+GN21</f>
        <v>478719</v>
      </c>
      <c r="GR21" s="24" t="s">
        <v>80</v>
      </c>
      <c r="GS21" s="24">
        <f>+GQ21/FV21-1</f>
        <v>0.22873436425710225</v>
      </c>
      <c r="GT21" s="230">
        <f>+'Recebíveis | Receivables'!EL26</f>
        <v>492084</v>
      </c>
      <c r="GU21" s="24" t="s">
        <v>80</v>
      </c>
      <c r="GV21" s="24">
        <f>+GT21/FY21-1</f>
        <v>0.2052758557344927</v>
      </c>
      <c r="GW21" s="230">
        <f>+GT21</f>
        <v>492084</v>
      </c>
      <c r="GX21" s="24" t="s">
        <v>80</v>
      </c>
      <c r="GY21" s="24">
        <f>+GW21/GB21-1</f>
        <v>0.2052758557344927</v>
      </c>
      <c r="GZ21" s="230">
        <f>+'Recebíveis | Receivables'!EO26</f>
        <v>529464</v>
      </c>
      <c r="HA21" s="24" t="s">
        <v>80</v>
      </c>
      <c r="HB21" s="24">
        <f>+GZ21/GE21-1</f>
        <v>0.16308199242133004</v>
      </c>
      <c r="HC21" s="230">
        <f>+GZ21</f>
        <v>529464</v>
      </c>
      <c r="HD21" s="24" t="s">
        <v>80</v>
      </c>
      <c r="HE21" s="24">
        <f>+HC21/GH21-1</f>
        <v>0.16308199242133004</v>
      </c>
      <c r="HF21" s="230">
        <f>+'Recebíveis | Receivables'!ER26</f>
        <v>571869</v>
      </c>
      <c r="HG21" s="24" t="s">
        <v>80</v>
      </c>
      <c r="HH21" s="24">
        <f>+HF21/GK21-1</f>
        <v>0.2779395431883851</v>
      </c>
    </row>
    <row r="22" spans="2:216" ht="16.5" customHeight="1">
      <c r="B22" s="222" t="s">
        <v>214</v>
      </c>
      <c r="C22" s="222" t="s">
        <v>81</v>
      </c>
      <c r="D22" s="24" t="s">
        <v>80</v>
      </c>
      <c r="E22" s="24" t="s">
        <v>80</v>
      </c>
      <c r="F22" s="24" t="s">
        <v>80</v>
      </c>
      <c r="G22" s="24" t="s">
        <v>80</v>
      </c>
      <c r="H22" s="24" t="s">
        <v>80</v>
      </c>
      <c r="I22" s="24" t="s">
        <v>80</v>
      </c>
      <c r="J22" s="230">
        <v>51300</v>
      </c>
      <c r="K22" s="24" t="s">
        <v>80</v>
      </c>
      <c r="L22" s="230">
        <f>+J22</f>
        <v>51300</v>
      </c>
      <c r="M22" s="24" t="s">
        <v>80</v>
      </c>
      <c r="N22" s="230">
        <v>69400</v>
      </c>
      <c r="O22" s="24" t="s">
        <v>80</v>
      </c>
      <c r="P22" s="230">
        <f>+N22</f>
        <v>69400</v>
      </c>
      <c r="Q22" s="24" t="s">
        <v>80</v>
      </c>
      <c r="R22" s="230">
        <v>85070</v>
      </c>
      <c r="S22" s="24" t="s">
        <v>80</v>
      </c>
      <c r="T22" s="230">
        <v>92228</v>
      </c>
      <c r="U22" s="24" t="s">
        <v>80</v>
      </c>
      <c r="V22" s="230">
        <f>+T22</f>
        <v>92228</v>
      </c>
      <c r="W22" s="24" t="s">
        <v>80</v>
      </c>
      <c r="X22" s="230">
        <v>97937</v>
      </c>
      <c r="Y22" s="24" t="s">
        <v>80</v>
      </c>
      <c r="Z22" s="230">
        <f>+X22</f>
        <v>97937</v>
      </c>
      <c r="AA22" s="24" t="s">
        <v>80</v>
      </c>
      <c r="AB22" s="230">
        <v>90929</v>
      </c>
      <c r="AC22" s="24" t="s">
        <v>80</v>
      </c>
      <c r="AD22" s="230">
        <f>+AB22</f>
        <v>90929</v>
      </c>
      <c r="AE22" s="24" t="s">
        <v>80</v>
      </c>
      <c r="AF22" s="230">
        <v>93601.721029999986</v>
      </c>
      <c r="AG22" s="24" t="s">
        <v>80</v>
      </c>
      <c r="AH22" s="230">
        <v>94386.611390000005</v>
      </c>
      <c r="AI22" s="24" t="s">
        <v>80</v>
      </c>
      <c r="AJ22" s="230">
        <f>+AH22</f>
        <v>94386.611390000005</v>
      </c>
      <c r="AK22" s="24" t="s">
        <v>80</v>
      </c>
      <c r="AL22" s="230">
        <v>89378.932960000006</v>
      </c>
      <c r="AM22" s="24" t="s">
        <v>80</v>
      </c>
      <c r="AN22" s="230">
        <f>+AL22</f>
        <v>89378.932960000006</v>
      </c>
      <c r="AO22" s="24" t="s">
        <v>80</v>
      </c>
      <c r="AP22" s="230">
        <v>86906.114619999993</v>
      </c>
      <c r="AQ22" s="24" t="s">
        <v>80</v>
      </c>
      <c r="AR22" s="230">
        <f>+AP22</f>
        <v>86906.114619999993</v>
      </c>
      <c r="AS22" s="24" t="s">
        <v>80</v>
      </c>
      <c r="AT22" s="230">
        <v>91795.712390000001</v>
      </c>
      <c r="AU22" s="24" t="s">
        <v>80</v>
      </c>
      <c r="AV22" s="24">
        <f>+AT22/AF22-1</f>
        <v>-1.9294609331180435E-2</v>
      </c>
      <c r="AW22" s="230">
        <v>91155.250557143896</v>
      </c>
      <c r="AX22" s="24" t="s">
        <v>80</v>
      </c>
      <c r="AY22" s="24">
        <f>+AW22/AH22-1</f>
        <v>-3.4235372848637535E-2</v>
      </c>
      <c r="AZ22" s="230">
        <f>+AW22</f>
        <v>91155.250557143896</v>
      </c>
      <c r="BA22" s="24" t="s">
        <v>80</v>
      </c>
      <c r="BB22" s="24">
        <f>+AZ22/AJ22-1</f>
        <v>-3.4235372848637535E-2</v>
      </c>
      <c r="BC22" s="230">
        <v>92878.92475229541</v>
      </c>
      <c r="BD22" s="24" t="s">
        <v>80</v>
      </c>
      <c r="BE22" s="24">
        <f>+BC22/AL22-1</f>
        <v>3.9159024127774833E-2</v>
      </c>
      <c r="BF22" s="230">
        <f>+BC22</f>
        <v>92878.92475229541</v>
      </c>
      <c r="BG22" s="24" t="s">
        <v>80</v>
      </c>
      <c r="BH22" s="24">
        <f>+BF22/AN22-1</f>
        <v>3.9159024127774833E-2</v>
      </c>
      <c r="BI22" s="230">
        <v>94036.402908085191</v>
      </c>
      <c r="BJ22" s="24" t="s">
        <v>80</v>
      </c>
      <c r="BK22" s="24">
        <f>+BI22/AP22-1</f>
        <v>8.2045875819700687E-2</v>
      </c>
      <c r="BL22" s="230">
        <f>+BI22</f>
        <v>94036.402908085191</v>
      </c>
      <c r="BM22" s="24" t="s">
        <v>80</v>
      </c>
      <c r="BN22" s="24">
        <f>+BL22/AR22-1</f>
        <v>8.2045875819700687E-2</v>
      </c>
      <c r="BO22" s="230">
        <v>98544.998140000011</v>
      </c>
      <c r="BP22" s="24" t="s">
        <v>80</v>
      </c>
      <c r="BQ22" s="24">
        <f>+BO22/AT22-1</f>
        <v>7.3525065324677064E-2</v>
      </c>
      <c r="BR22" s="230">
        <v>102746.54474</v>
      </c>
      <c r="BS22" s="24" t="s">
        <v>80</v>
      </c>
      <c r="BT22" s="24">
        <f>+BR22/AW22-1</f>
        <v>0.12715991796423931</v>
      </c>
      <c r="BU22" s="230">
        <f>+BR22</f>
        <v>102746.54474</v>
      </c>
      <c r="BV22" s="24" t="s">
        <v>80</v>
      </c>
      <c r="BW22" s="24">
        <f>+BU22/AZ22-1</f>
        <v>0.12715991796423931</v>
      </c>
      <c r="BX22" s="230">
        <v>107314.308176536</v>
      </c>
      <c r="BY22" s="24" t="s">
        <v>80</v>
      </c>
      <c r="BZ22" s="24">
        <f>+BX22/BC22-1</f>
        <v>0.15542151745123234</v>
      </c>
      <c r="CA22" s="230">
        <f>+BX22</f>
        <v>107314.308176536</v>
      </c>
      <c r="CB22" s="24" t="s">
        <v>80</v>
      </c>
      <c r="CC22" s="24">
        <f>+CA22/BF22-1</f>
        <v>0.15542151745123234</v>
      </c>
      <c r="CD22" s="230">
        <v>104848.67298</v>
      </c>
      <c r="CE22" s="24" t="s">
        <v>80</v>
      </c>
      <c r="CF22" s="24">
        <f>+CD22/BI22-1</f>
        <v>0.1149796221202033</v>
      </c>
      <c r="CG22" s="230">
        <f>+CD22</f>
        <v>104848.67298</v>
      </c>
      <c r="CH22" s="24" t="s">
        <v>80</v>
      </c>
      <c r="CI22" s="24">
        <f>+CG22/BL22-1</f>
        <v>0.1149796221202033</v>
      </c>
      <c r="CJ22" s="230">
        <v>110645.78666</v>
      </c>
      <c r="CK22" s="24" t="s">
        <v>80</v>
      </c>
      <c r="CL22" s="24">
        <f>+CJ22/BO22-1</f>
        <v>0.12279454815970214</v>
      </c>
      <c r="CM22" s="230">
        <v>116323.668065224</v>
      </c>
      <c r="CN22" s="24" t="s">
        <v>80</v>
      </c>
      <c r="CO22" s="24">
        <f>+CM22/BR22-1</f>
        <v>0.13214189693269884</v>
      </c>
      <c r="CP22" s="230">
        <f>+CM22</f>
        <v>116323.668065224</v>
      </c>
      <c r="CQ22" s="24" t="s">
        <v>80</v>
      </c>
      <c r="CR22" s="24">
        <f>+CP22/BU22-1</f>
        <v>0.13214189693269884</v>
      </c>
      <c r="CS22" s="230">
        <v>112368.30553</v>
      </c>
      <c r="CT22" s="24" t="s">
        <v>80</v>
      </c>
      <c r="CU22" s="24">
        <f>+CS22/BX22-1</f>
        <v>4.7095279644816745E-2</v>
      </c>
      <c r="CV22" s="230">
        <f>+CS22</f>
        <v>112368.30553</v>
      </c>
      <c r="CW22" s="24" t="s">
        <v>80</v>
      </c>
      <c r="CX22" s="24">
        <f>+CV22/CA22-1</f>
        <v>4.7095279644816745E-2</v>
      </c>
      <c r="CY22" s="230">
        <f>'Recebíveis | Receivables'!CG34</f>
        <v>108016</v>
      </c>
      <c r="CZ22" s="24" t="s">
        <v>80</v>
      </c>
      <c r="DA22" s="24">
        <f>+CY22/CD22-1</f>
        <v>3.0208556102604867E-2</v>
      </c>
      <c r="DB22" s="230">
        <f>+CY22</f>
        <v>108016</v>
      </c>
      <c r="DC22" s="24" t="s">
        <v>80</v>
      </c>
      <c r="DD22" s="24">
        <f>+DB22/CG22-1</f>
        <v>3.0208556102604867E-2</v>
      </c>
      <c r="DE22" s="230">
        <f>'Recebíveis | Receivables'!CJ34</f>
        <v>112339</v>
      </c>
      <c r="DF22" s="24" t="s">
        <v>80</v>
      </c>
      <c r="DG22" s="24">
        <f>+DE22/CJ22-1</f>
        <v>1.530300783348415E-2</v>
      </c>
      <c r="DH22" s="230">
        <f>'Recebíveis | Receivables'!CM34</f>
        <v>117291</v>
      </c>
      <c r="DI22" s="24" t="s">
        <v>80</v>
      </c>
      <c r="DJ22" s="24">
        <f>+DH22/CM22-1</f>
        <v>8.3158651275818674E-3</v>
      </c>
      <c r="DK22" s="230">
        <f>+DH22</f>
        <v>117291</v>
      </c>
      <c r="DL22" s="24" t="s">
        <v>80</v>
      </c>
      <c r="DM22" s="24">
        <f>+DK22/CP22-1</f>
        <v>8.3158651275818674E-3</v>
      </c>
      <c r="DN22" s="230">
        <f>'Recebíveis | Receivables'!CP34</f>
        <v>122143</v>
      </c>
      <c r="DO22" s="24" t="s">
        <v>80</v>
      </c>
      <c r="DP22" s="24">
        <f>+DN22/CS22-1</f>
        <v>8.6988002745937765E-2</v>
      </c>
      <c r="DQ22" s="230">
        <f>+DN22</f>
        <v>122143</v>
      </c>
      <c r="DR22" s="24" t="s">
        <v>80</v>
      </c>
      <c r="DS22" s="24">
        <f>+DQ22/CV22-1</f>
        <v>8.6988002745937765E-2</v>
      </c>
      <c r="DT22" s="230">
        <f>'Recebíveis | Receivables'!CS34</f>
        <v>120726</v>
      </c>
      <c r="DU22" s="24" t="s">
        <v>80</v>
      </c>
      <c r="DV22" s="24">
        <f>+DT22/CY22-1</f>
        <v>0.11766775292549259</v>
      </c>
      <c r="DW22" s="230">
        <f>+DT22</f>
        <v>120726</v>
      </c>
      <c r="DX22" s="24" t="s">
        <v>80</v>
      </c>
      <c r="DY22" s="24">
        <f>+DW22/DB22-1</f>
        <v>0.11766775292549259</v>
      </c>
      <c r="DZ22" s="230">
        <f>'Recebíveis | Receivables'!CV34</f>
        <v>130849</v>
      </c>
      <c r="EA22" s="24" t="s">
        <v>80</v>
      </c>
      <c r="EB22" s="24">
        <f>+DZ22/DE22-1</f>
        <v>0.16476913627502476</v>
      </c>
      <c r="EC22" s="230">
        <f>'Recebíveis | Receivables'!CY34</f>
        <v>131623</v>
      </c>
      <c r="ED22" s="24" t="s">
        <v>80</v>
      </c>
      <c r="EE22" s="24">
        <f>+EC22/DH22-1</f>
        <v>0.12219181352362929</v>
      </c>
      <c r="EF22" s="230">
        <f>+EC22</f>
        <v>131623</v>
      </c>
      <c r="EG22" s="24" t="s">
        <v>80</v>
      </c>
      <c r="EH22" s="24">
        <f>+EF22/DK22-1</f>
        <v>0.12219181352362929</v>
      </c>
      <c r="EI22" s="230">
        <f>'Recebíveis | Receivables'!DB34</f>
        <v>141295</v>
      </c>
      <c r="EJ22" s="24" t="s">
        <v>80</v>
      </c>
      <c r="EK22" s="24">
        <f>+EI22/DN22-1</f>
        <v>0.1567998166084017</v>
      </c>
      <c r="EL22" s="230">
        <f>+EI22</f>
        <v>141295</v>
      </c>
      <c r="EM22" s="24" t="s">
        <v>80</v>
      </c>
      <c r="EN22" s="24">
        <f>+EL22/DQ22-1</f>
        <v>0.1567998166084017</v>
      </c>
      <c r="EO22" s="230">
        <f>'Recebíveis | Receivables'!DE34</f>
        <v>142448</v>
      </c>
      <c r="EP22" s="24" t="s">
        <v>80</v>
      </c>
      <c r="EQ22" s="24">
        <f>+EO22/DT22-1</f>
        <v>0.17992810165167406</v>
      </c>
      <c r="ER22" s="230">
        <f>+EO22</f>
        <v>142448</v>
      </c>
      <c r="ES22" s="24" t="s">
        <v>80</v>
      </c>
      <c r="ET22" s="24">
        <f>+ER22/DW22-1</f>
        <v>0.17992810165167406</v>
      </c>
      <c r="EU22" s="230">
        <f>'Recebíveis | Receivables'!DH34</f>
        <v>155752</v>
      </c>
      <c r="EV22" s="24" t="s">
        <v>80</v>
      </c>
      <c r="EW22" s="24">
        <f>+EU22/DZ22-1</f>
        <v>0.19031861152932006</v>
      </c>
      <c r="EX22" s="230">
        <f>'Recebíveis | Receivables'!DK34</f>
        <v>160876</v>
      </c>
      <c r="EY22" s="24" t="s">
        <v>80</v>
      </c>
      <c r="EZ22" s="24">
        <f>+EX22/EC22-1</f>
        <v>0.22224839123861329</v>
      </c>
      <c r="FA22" s="230">
        <f>+EX22</f>
        <v>160876</v>
      </c>
      <c r="FB22" s="24" t="s">
        <v>80</v>
      </c>
      <c r="FC22" s="24">
        <f>+FA22/EF22-1</f>
        <v>0.22224839123861329</v>
      </c>
      <c r="FD22" s="230">
        <f>+'Recebíveis | Receivables'!DN34</f>
        <v>180568</v>
      </c>
      <c r="FE22" s="24" t="s">
        <v>80</v>
      </c>
      <c r="FF22" s="24">
        <f>+FD22/EI22-1</f>
        <v>0.27795038748717227</v>
      </c>
      <c r="FG22" s="230">
        <f>+FD22</f>
        <v>180568</v>
      </c>
      <c r="FH22" s="24" t="s">
        <v>80</v>
      </c>
      <c r="FI22" s="24">
        <f>+FG22/EL22-1</f>
        <v>0.27795038748717227</v>
      </c>
      <c r="FJ22" s="230">
        <f>+'Recebíveis | Receivables'!DQ34</f>
        <v>168885</v>
      </c>
      <c r="FK22" s="24" t="s">
        <v>80</v>
      </c>
      <c r="FL22" s="24">
        <f>+FJ22/EO22-1</f>
        <v>0.18559053128159042</v>
      </c>
      <c r="FM22" s="230">
        <f>+FJ22</f>
        <v>168885</v>
      </c>
      <c r="FN22" s="24" t="s">
        <v>80</v>
      </c>
      <c r="FO22" s="24">
        <f>+FM22/ER22-1</f>
        <v>0.18559053128159042</v>
      </c>
      <c r="FP22" s="230">
        <f>+'Recebíveis | Receivables'!DT34</f>
        <v>181879</v>
      </c>
      <c r="FQ22" s="24" t="s">
        <v>80</v>
      </c>
      <c r="FR22" s="24">
        <f>+FP22/EU22-1</f>
        <v>0.16774744465560643</v>
      </c>
      <c r="FS22" s="230">
        <f>+'Recebíveis | Receivables'!DW34</f>
        <v>196806</v>
      </c>
      <c r="FT22" s="24" t="s">
        <v>80</v>
      </c>
      <c r="FU22" s="24">
        <f>+FS22/EX22-1</f>
        <v>0.22333971506004624</v>
      </c>
      <c r="FV22" s="230">
        <f>+FS22</f>
        <v>196806</v>
      </c>
      <c r="FW22" s="24" t="s">
        <v>80</v>
      </c>
      <c r="FX22" s="24">
        <f>+FV22/FA22-1</f>
        <v>0.22333971506004624</v>
      </c>
      <c r="FY22" s="230">
        <f>+'Recebíveis | Receivables'!DZ34</f>
        <v>194293</v>
      </c>
      <c r="FZ22" s="24" t="s">
        <v>80</v>
      </c>
      <c r="GA22" s="24">
        <f>+FY22/FD22-1</f>
        <v>7.6010145762261283E-2</v>
      </c>
      <c r="GB22" s="230">
        <f>+FY22</f>
        <v>194293</v>
      </c>
      <c r="GC22" s="24" t="s">
        <v>80</v>
      </c>
      <c r="GD22" s="24">
        <f>+GB22/FG22-1</f>
        <v>7.6010145762261283E-2</v>
      </c>
      <c r="GE22" s="230">
        <f>+'Recebíveis | Receivables'!EC34</f>
        <v>179383</v>
      </c>
      <c r="GF22" s="24" t="s">
        <v>80</v>
      </c>
      <c r="GG22" s="24">
        <f>+GE22/FJ22-1</f>
        <v>6.2160641856884968E-2</v>
      </c>
      <c r="GH22" s="230">
        <f>+GE22</f>
        <v>179383</v>
      </c>
      <c r="GI22" s="24" t="s">
        <v>80</v>
      </c>
      <c r="GJ22" s="24">
        <f>+GH22/FM22-1</f>
        <v>6.2160641856884968E-2</v>
      </c>
      <c r="GK22" s="230">
        <f>+'Recebíveis | Receivables'!EF34</f>
        <v>179812</v>
      </c>
      <c r="GL22" s="24" t="s">
        <v>80</v>
      </c>
      <c r="GM22" s="24">
        <f>+GK22/FP22-1</f>
        <v>-1.136469850834898E-2</v>
      </c>
      <c r="GN22" s="230">
        <f>+'Recebíveis | Receivables'!EI34</f>
        <v>179789</v>
      </c>
      <c r="GO22" s="24" t="s">
        <v>80</v>
      </c>
      <c r="GP22" s="24">
        <f>+GN22/FS22-1</f>
        <v>-8.6465859780697762E-2</v>
      </c>
      <c r="GQ22" s="230">
        <f>+GN22</f>
        <v>179789</v>
      </c>
      <c r="GR22" s="24" t="s">
        <v>80</v>
      </c>
      <c r="GS22" s="24">
        <f>+GQ22/FV22-1</f>
        <v>-8.6465859780697762E-2</v>
      </c>
      <c r="GT22" s="230">
        <f>+'Recebíveis | Receivables'!EL34</f>
        <v>167140</v>
      </c>
      <c r="GU22" s="24" t="s">
        <v>80</v>
      </c>
      <c r="GV22" s="24">
        <f>+GT22/FY22-1</f>
        <v>-0.13975284750351269</v>
      </c>
      <c r="GW22" s="230">
        <f>+GT22</f>
        <v>167140</v>
      </c>
      <c r="GX22" s="24" t="s">
        <v>80</v>
      </c>
      <c r="GY22" s="24">
        <f>+GW22/GB22-1</f>
        <v>-0.13975284750351269</v>
      </c>
      <c r="GZ22" s="230">
        <f>+'Recebíveis | Receivables'!EO34</f>
        <v>144639</v>
      </c>
      <c r="HA22" s="24" t="s">
        <v>80</v>
      </c>
      <c r="HB22" s="24">
        <f>+GZ22/GE22-1</f>
        <v>-0.19368613525250444</v>
      </c>
      <c r="HC22" s="230">
        <f>+GZ22</f>
        <v>144639</v>
      </c>
      <c r="HD22" s="24" t="s">
        <v>80</v>
      </c>
      <c r="HE22" s="24">
        <f>+HC22/GH22-1</f>
        <v>-0.19368613525250444</v>
      </c>
      <c r="HF22" s="230">
        <f>+'Recebíveis | Receivables'!ER34</f>
        <v>140837</v>
      </c>
      <c r="HG22" s="24" t="s">
        <v>80</v>
      </c>
      <c r="HH22" s="24">
        <f>+HF22/GK22-1</f>
        <v>-0.21675416546170445</v>
      </c>
    </row>
    <row r="23" spans="2:216" ht="16.5" customHeight="1">
      <c r="B23" s="222" t="s">
        <v>215</v>
      </c>
      <c r="C23" s="222" t="s">
        <v>82</v>
      </c>
      <c r="D23" s="24" t="s">
        <v>80</v>
      </c>
      <c r="E23" s="24" t="s">
        <v>80</v>
      </c>
      <c r="F23" s="24" t="s">
        <v>80</v>
      </c>
      <c r="G23" s="24" t="s">
        <v>80</v>
      </c>
      <c r="H23" s="24" t="s">
        <v>80</v>
      </c>
      <c r="I23" s="24" t="s">
        <v>80</v>
      </c>
      <c r="J23" s="230">
        <v>34200</v>
      </c>
      <c r="K23" s="24" t="s">
        <v>80</v>
      </c>
      <c r="L23" s="230">
        <f>+J23</f>
        <v>34200</v>
      </c>
      <c r="M23" s="24" t="s">
        <v>80</v>
      </c>
      <c r="N23" s="230">
        <v>47400</v>
      </c>
      <c r="O23" s="24" t="s">
        <v>80</v>
      </c>
      <c r="P23" s="230">
        <f>+N23</f>
        <v>47400</v>
      </c>
      <c r="Q23" s="24" t="s">
        <v>80</v>
      </c>
      <c r="R23" s="230">
        <v>58000</v>
      </c>
      <c r="S23" s="24" t="s">
        <v>80</v>
      </c>
      <c r="T23" s="230">
        <v>64599.999999999993</v>
      </c>
      <c r="U23" s="24" t="s">
        <v>80</v>
      </c>
      <c r="V23" s="230">
        <f>+T23</f>
        <v>64599.999999999993</v>
      </c>
      <c r="W23" s="24" t="s">
        <v>80</v>
      </c>
      <c r="X23" s="230">
        <v>67500</v>
      </c>
      <c r="Y23" s="24" t="s">
        <v>80</v>
      </c>
      <c r="Z23" s="230">
        <f>+X23</f>
        <v>67500</v>
      </c>
      <c r="AA23" s="24" t="s">
        <v>80</v>
      </c>
      <c r="AB23" s="230">
        <v>61600</v>
      </c>
      <c r="AC23" s="24" t="s">
        <v>80</v>
      </c>
      <c r="AD23" s="230">
        <f>+AB23</f>
        <v>61600</v>
      </c>
      <c r="AE23" s="24" t="s">
        <v>80</v>
      </c>
      <c r="AF23" s="230">
        <v>61700</v>
      </c>
      <c r="AG23" s="24" t="s">
        <v>80</v>
      </c>
      <c r="AH23" s="230">
        <v>64200</v>
      </c>
      <c r="AI23" s="24" t="s">
        <v>80</v>
      </c>
      <c r="AJ23" s="230">
        <f>+AH23</f>
        <v>64200</v>
      </c>
      <c r="AK23" s="24" t="s">
        <v>80</v>
      </c>
      <c r="AL23" s="230">
        <v>61200</v>
      </c>
      <c r="AM23" s="24" t="s">
        <v>80</v>
      </c>
      <c r="AN23" s="230">
        <f>+AL23</f>
        <v>61200</v>
      </c>
      <c r="AO23" s="24" t="s">
        <v>80</v>
      </c>
      <c r="AP23" s="230">
        <v>59300</v>
      </c>
      <c r="AQ23" s="24" t="s">
        <v>80</v>
      </c>
      <c r="AR23" s="230">
        <f>+AP23</f>
        <v>59300</v>
      </c>
      <c r="AS23" s="24" t="s">
        <v>80</v>
      </c>
      <c r="AT23" s="230">
        <v>61500</v>
      </c>
      <c r="AU23" s="24" t="s">
        <v>80</v>
      </c>
      <c r="AV23" s="24">
        <f>+AT23/AF23-1</f>
        <v>-3.2414910858995505E-3</v>
      </c>
      <c r="AW23" s="230">
        <v>62300</v>
      </c>
      <c r="AX23" s="24" t="s">
        <v>80</v>
      </c>
      <c r="AY23" s="24">
        <f>+AW23/AH23-1</f>
        <v>-2.9595015576323935E-2</v>
      </c>
      <c r="AZ23" s="230">
        <f>+AW23</f>
        <v>62300</v>
      </c>
      <c r="BA23" s="24" t="s">
        <v>80</v>
      </c>
      <c r="BB23" s="24">
        <f>+AZ23/AJ23-1</f>
        <v>-2.9595015576323935E-2</v>
      </c>
      <c r="BC23" s="230">
        <v>64000</v>
      </c>
      <c r="BD23" s="24" t="s">
        <v>80</v>
      </c>
      <c r="BE23" s="24">
        <f>+BC23/AL23-1</f>
        <v>4.5751633986928164E-2</v>
      </c>
      <c r="BF23" s="230">
        <f>+BC23</f>
        <v>64000</v>
      </c>
      <c r="BG23" s="24" t="s">
        <v>80</v>
      </c>
      <c r="BH23" s="24">
        <f>+BF23/AN23-1</f>
        <v>4.5751633986928164E-2</v>
      </c>
      <c r="BI23" s="230">
        <v>64300</v>
      </c>
      <c r="BJ23" s="24" t="s">
        <v>80</v>
      </c>
      <c r="BK23" s="24">
        <f>+BI23/AP23-1</f>
        <v>8.4317032040472251E-2</v>
      </c>
      <c r="BL23" s="230">
        <f>+BI23</f>
        <v>64300</v>
      </c>
      <c r="BM23" s="24" t="s">
        <v>80</v>
      </c>
      <c r="BN23" s="24">
        <f>+BL23/AR23-1</f>
        <v>8.4317032040472251E-2</v>
      </c>
      <c r="BO23" s="230">
        <v>67400</v>
      </c>
      <c r="BP23" s="24" t="s">
        <v>80</v>
      </c>
      <c r="BQ23" s="24">
        <f>+BO23/AT23-1</f>
        <v>9.5934959349593507E-2</v>
      </c>
      <c r="BR23" s="230">
        <v>71000</v>
      </c>
      <c r="BS23" s="24" t="s">
        <v>80</v>
      </c>
      <c r="BT23" s="24">
        <f>+BR23/AW23-1</f>
        <v>0.1396468699839486</v>
      </c>
      <c r="BU23" s="230">
        <f>+BR23</f>
        <v>71000</v>
      </c>
      <c r="BV23" s="24" t="s">
        <v>80</v>
      </c>
      <c r="BW23" s="24">
        <f>+BU23/AZ23-1</f>
        <v>0.1396468699839486</v>
      </c>
      <c r="BX23" s="230">
        <v>73100</v>
      </c>
      <c r="BY23" s="24" t="s">
        <v>80</v>
      </c>
      <c r="BZ23" s="24">
        <f>+BX23/BC23-1</f>
        <v>0.14218749999999991</v>
      </c>
      <c r="CA23" s="230">
        <f>+BX23</f>
        <v>73100</v>
      </c>
      <c r="CB23" s="24" t="s">
        <v>80</v>
      </c>
      <c r="CC23" s="24">
        <f>+CA23/BF23-1</f>
        <v>0.14218749999999991</v>
      </c>
      <c r="CD23" s="230">
        <v>72000</v>
      </c>
      <c r="CE23" s="24" t="s">
        <v>80</v>
      </c>
      <c r="CF23" s="24">
        <f>+CD23/BI23-1</f>
        <v>0.11975116640746508</v>
      </c>
      <c r="CG23" s="230">
        <f>+CD23</f>
        <v>72000</v>
      </c>
      <c r="CH23" s="24" t="s">
        <v>80</v>
      </c>
      <c r="CI23" s="24">
        <f>+CG23/BL23-1</f>
        <v>0.11975116640746508</v>
      </c>
      <c r="CJ23" s="230">
        <v>76800</v>
      </c>
      <c r="CK23" s="24" t="s">
        <v>80</v>
      </c>
      <c r="CL23" s="24">
        <f>+CJ23/BO23-1</f>
        <v>0.13946587537091992</v>
      </c>
      <c r="CM23" s="230">
        <v>79200</v>
      </c>
      <c r="CN23" s="24" t="s">
        <v>80</v>
      </c>
      <c r="CO23" s="24">
        <f>+CM23/BR23-1</f>
        <v>0.11549295774647894</v>
      </c>
      <c r="CP23" s="230">
        <f>+CM23</f>
        <v>79200</v>
      </c>
      <c r="CQ23" s="24" t="s">
        <v>80</v>
      </c>
      <c r="CR23" s="24">
        <f>+CP23/BU23-1</f>
        <v>0.11549295774647894</v>
      </c>
      <c r="CS23" s="230">
        <v>78200</v>
      </c>
      <c r="CT23" s="24" t="s">
        <v>80</v>
      </c>
      <c r="CU23" s="24">
        <f>+CS23/BX23-1</f>
        <v>6.9767441860465018E-2</v>
      </c>
      <c r="CV23" s="230">
        <f>+CS23</f>
        <v>78200</v>
      </c>
      <c r="CW23" s="24" t="s">
        <v>80</v>
      </c>
      <c r="CX23" s="24">
        <f>+CV23/CA23-1</f>
        <v>6.9767441860465018E-2</v>
      </c>
      <c r="CY23" s="230">
        <v>74600</v>
      </c>
      <c r="CZ23" s="24" t="s">
        <v>80</v>
      </c>
      <c r="DA23" s="24">
        <f>+CY23/CD23-1</f>
        <v>3.6111111111111205E-2</v>
      </c>
      <c r="DB23" s="230">
        <f>+CY23</f>
        <v>74600</v>
      </c>
      <c r="DC23" s="24" t="s">
        <v>80</v>
      </c>
      <c r="DD23" s="24">
        <f>+DB23/CG23-1</f>
        <v>3.6111111111111205E-2</v>
      </c>
      <c r="DE23" s="230">
        <v>77400</v>
      </c>
      <c r="DF23" s="24" t="s">
        <v>80</v>
      </c>
      <c r="DG23" s="24">
        <f>+DE23/CJ23-1</f>
        <v>7.8125E-3</v>
      </c>
      <c r="DH23" s="230">
        <v>76900</v>
      </c>
      <c r="DI23" s="24" t="s">
        <v>80</v>
      </c>
      <c r="DJ23" s="24">
        <f>+DH23/CM23-1</f>
        <v>-2.9040404040404089E-2</v>
      </c>
      <c r="DK23" s="230">
        <f>+DH23</f>
        <v>76900</v>
      </c>
      <c r="DL23" s="24" t="s">
        <v>80</v>
      </c>
      <c r="DM23" s="24">
        <f>+DK23/CP23-1</f>
        <v>-2.9040404040404089E-2</v>
      </c>
      <c r="DN23" s="230">
        <v>82800</v>
      </c>
      <c r="DO23" s="24" t="s">
        <v>80</v>
      </c>
      <c r="DP23" s="24">
        <f>+DN23/CS23-1</f>
        <v>5.8823529411764719E-2</v>
      </c>
      <c r="DQ23" s="230">
        <f>+DN23</f>
        <v>82800</v>
      </c>
      <c r="DR23" s="24" t="s">
        <v>80</v>
      </c>
      <c r="DS23" s="24">
        <f>+DQ23/CV23-1</f>
        <v>5.8823529411764719E-2</v>
      </c>
      <c r="DT23" s="230">
        <v>82400</v>
      </c>
      <c r="DU23" s="24" t="s">
        <v>80</v>
      </c>
      <c r="DV23" s="24">
        <f>+DT23/CY23-1</f>
        <v>0.10455764075067031</v>
      </c>
      <c r="DW23" s="230">
        <f>+DT23</f>
        <v>82400</v>
      </c>
      <c r="DX23" s="24" t="s">
        <v>80</v>
      </c>
      <c r="DY23" s="24">
        <f>+DW23/DB23-1</f>
        <v>0.10455764075067031</v>
      </c>
      <c r="DZ23" s="230">
        <v>89800</v>
      </c>
      <c r="EA23" s="24" t="s">
        <v>80</v>
      </c>
      <c r="EB23" s="24">
        <f>+DZ23/DE23-1</f>
        <v>0.16020671834625322</v>
      </c>
      <c r="EC23" s="230">
        <v>92100</v>
      </c>
      <c r="ED23" s="24" t="s">
        <v>80</v>
      </c>
      <c r="EE23" s="24">
        <f>+EC23/DH23-1</f>
        <v>0.19765929778933677</v>
      </c>
      <c r="EF23" s="230">
        <f>+EC23</f>
        <v>92100</v>
      </c>
      <c r="EG23" s="24" t="s">
        <v>80</v>
      </c>
      <c r="EH23" s="24">
        <f>+EF23/DK23-1</f>
        <v>0.19765929778933677</v>
      </c>
      <c r="EI23" s="230">
        <v>94900</v>
      </c>
      <c r="EJ23" s="24" t="s">
        <v>80</v>
      </c>
      <c r="EK23" s="24">
        <f>+EI23/DN23-1</f>
        <v>0.14613526570048307</v>
      </c>
      <c r="EL23" s="230">
        <f>+EI23</f>
        <v>94900</v>
      </c>
      <c r="EM23" s="24" t="s">
        <v>80</v>
      </c>
      <c r="EN23" s="24">
        <f>+EL23/DQ23-1</f>
        <v>0.14613526570048307</v>
      </c>
      <c r="EO23" s="230">
        <v>94600</v>
      </c>
      <c r="EP23" s="24" t="s">
        <v>80</v>
      </c>
      <c r="EQ23" s="24">
        <f>+EO23/DT23-1</f>
        <v>0.14805825242718451</v>
      </c>
      <c r="ER23" s="230">
        <f>+EO23</f>
        <v>94600</v>
      </c>
      <c r="ES23" s="24" t="s">
        <v>80</v>
      </c>
      <c r="ET23" s="24">
        <f>+ER23/DW23-1</f>
        <v>0.14805825242718451</v>
      </c>
      <c r="EU23" s="230">
        <v>103491</v>
      </c>
      <c r="EV23" s="24" t="s">
        <v>80</v>
      </c>
      <c r="EW23" s="24">
        <f>+EU23/DZ23-1</f>
        <v>0.15246102449888643</v>
      </c>
      <c r="EX23" s="230">
        <v>111200</v>
      </c>
      <c r="EY23" s="24" t="s">
        <v>80</v>
      </c>
      <c r="EZ23" s="24">
        <f>+EX23/EC23-1</f>
        <v>0.20738327904451692</v>
      </c>
      <c r="FA23" s="230">
        <f>+EX23</f>
        <v>111200</v>
      </c>
      <c r="FB23" s="24" t="s">
        <v>80</v>
      </c>
      <c r="FC23" s="24">
        <f>+FA23/EF23-1</f>
        <v>0.20738327904451692</v>
      </c>
      <c r="FD23" s="230">
        <v>118080</v>
      </c>
      <c r="FE23" s="24" t="s">
        <v>80</v>
      </c>
      <c r="FF23" s="24">
        <f>+FD23/EI23-1</f>
        <v>0.24425711275026352</v>
      </c>
      <c r="FG23" s="230">
        <f>+FD23</f>
        <v>118080</v>
      </c>
      <c r="FH23" s="24" t="s">
        <v>80</v>
      </c>
      <c r="FI23" s="24">
        <f>+FG23/EL23-1</f>
        <v>0.24425711275026352</v>
      </c>
      <c r="FJ23" s="230">
        <v>115400</v>
      </c>
      <c r="FK23" s="24" t="s">
        <v>80</v>
      </c>
      <c r="FL23" s="24">
        <f>+FJ23/EO23-1</f>
        <v>0.21987315010570829</v>
      </c>
      <c r="FM23" s="230">
        <f>+FJ23</f>
        <v>115400</v>
      </c>
      <c r="FN23" s="24" t="s">
        <v>80</v>
      </c>
      <c r="FO23" s="24">
        <f>+FM23/ER23-1</f>
        <v>0.21987315010570829</v>
      </c>
      <c r="FP23" s="230">
        <v>132692</v>
      </c>
      <c r="FQ23" s="24" t="s">
        <v>80</v>
      </c>
      <c r="FR23" s="24">
        <f>+FP23/EU23-1</f>
        <v>0.28215980133538188</v>
      </c>
      <c r="FS23" s="230">
        <v>132692</v>
      </c>
      <c r="FT23" s="24" t="s">
        <v>80</v>
      </c>
      <c r="FU23" s="24">
        <f>+FS23/EX23-1</f>
        <v>0.19327338129496408</v>
      </c>
      <c r="FV23" s="230">
        <f>+FS23</f>
        <v>132692</v>
      </c>
      <c r="FW23" s="24" t="s">
        <v>80</v>
      </c>
      <c r="FX23" s="24">
        <f>+FV23/FA23-1</f>
        <v>0.19327338129496408</v>
      </c>
      <c r="FY23" s="230">
        <v>134719.29071650002</v>
      </c>
      <c r="FZ23" s="24" t="s">
        <v>80</v>
      </c>
      <c r="GA23" s="24">
        <f>+FY23/FD23-1</f>
        <v>0.14091540240938372</v>
      </c>
      <c r="GB23" s="230">
        <f>+FY23</f>
        <v>134719.29071650002</v>
      </c>
      <c r="GC23" s="24" t="s">
        <v>80</v>
      </c>
      <c r="GD23" s="24">
        <f>+GB23/FG23-1</f>
        <v>0.14091540240938372</v>
      </c>
      <c r="GE23" s="230">
        <v>123162.22684</v>
      </c>
      <c r="GF23" s="24" t="s">
        <v>80</v>
      </c>
      <c r="GG23" s="24">
        <f>+GE23/FJ23-1</f>
        <v>6.7263664124783462E-2</v>
      </c>
      <c r="GH23" s="230">
        <f>+GE23</f>
        <v>123162.22684</v>
      </c>
      <c r="GI23" s="24" t="s">
        <v>80</v>
      </c>
      <c r="GJ23" s="24">
        <f>+GH23/FM23-1</f>
        <v>6.7263664124783462E-2</v>
      </c>
      <c r="GK23" s="230">
        <v>122974.26118650001</v>
      </c>
      <c r="GL23" s="24" t="s">
        <v>80</v>
      </c>
      <c r="GM23" s="24">
        <f>+GK23/FP23-1</f>
        <v>-7.3235302908238542E-2</v>
      </c>
      <c r="GN23" s="230">
        <v>121368.46132449999</v>
      </c>
      <c r="GO23" s="24" t="s">
        <v>80</v>
      </c>
      <c r="GP23" s="24">
        <f>+GN23/FS23-1</f>
        <v>-8.5337011089591019E-2</v>
      </c>
      <c r="GQ23" s="230">
        <f>+GN23</f>
        <v>121368.46132449999</v>
      </c>
      <c r="GR23" s="24" t="s">
        <v>80</v>
      </c>
      <c r="GS23" s="24">
        <f>+GQ23/FV23-1</f>
        <v>-8.5337011089591019E-2</v>
      </c>
      <c r="GT23" s="230">
        <v>114741</v>
      </c>
      <c r="GU23" s="24" t="s">
        <v>80</v>
      </c>
      <c r="GV23" s="24">
        <f>+GT23/FY23-1</f>
        <v>-0.14829569403346876</v>
      </c>
      <c r="GW23" s="230">
        <f>+GT23</f>
        <v>114741</v>
      </c>
      <c r="GX23" s="24" t="s">
        <v>80</v>
      </c>
      <c r="GY23" s="24">
        <f>+GW23/GB23-1</f>
        <v>-0.14829569403346876</v>
      </c>
      <c r="GZ23" s="230">
        <v>98358.754098499907</v>
      </c>
      <c r="HA23" s="24" t="s">
        <v>80</v>
      </c>
      <c r="HB23" s="24">
        <f>+GZ23/GE23-1</f>
        <v>-0.20138863495641623</v>
      </c>
      <c r="HC23" s="230">
        <f>+GZ23</f>
        <v>98358.754098499907</v>
      </c>
      <c r="HD23" s="24" t="s">
        <v>80</v>
      </c>
      <c r="HE23" s="24">
        <f>+HC23/GH23-1</f>
        <v>-0.20138863495641623</v>
      </c>
      <c r="HF23" s="230">
        <v>96826.658794499905</v>
      </c>
      <c r="HG23" s="24" t="s">
        <v>80</v>
      </c>
      <c r="HH23" s="24">
        <f>+HF23/GK23-1</f>
        <v>-0.21262662722848347</v>
      </c>
    </row>
    <row r="24" spans="2:216" ht="16.5" customHeight="1">
      <c r="B24" s="359" t="s">
        <v>100</v>
      </c>
      <c r="C24" s="359" t="s">
        <v>100</v>
      </c>
      <c r="D24" s="361" t="s">
        <v>80</v>
      </c>
      <c r="E24" s="361" t="s">
        <v>80</v>
      </c>
      <c r="F24" s="361" t="s">
        <v>80</v>
      </c>
      <c r="G24" s="361" t="s">
        <v>80</v>
      </c>
      <c r="H24" s="361" t="s">
        <v>80</v>
      </c>
      <c r="I24" s="361" t="s">
        <v>80</v>
      </c>
      <c r="J24" s="366">
        <f>SUM(J20:J22)</f>
        <v>450822</v>
      </c>
      <c r="K24" s="361" t="s">
        <v>80</v>
      </c>
      <c r="L24" s="366">
        <f>+J24</f>
        <v>450822</v>
      </c>
      <c r="M24" s="361" t="s">
        <v>80</v>
      </c>
      <c r="N24" s="366">
        <f>SUM(N20:N22)</f>
        <v>652793</v>
      </c>
      <c r="O24" s="361" t="s">
        <v>80</v>
      </c>
      <c r="P24" s="366">
        <f>+N24</f>
        <v>652793</v>
      </c>
      <c r="Q24" s="361" t="s">
        <v>80</v>
      </c>
      <c r="R24" s="366">
        <f>SUM(R20:R22)</f>
        <v>534414</v>
      </c>
      <c r="S24" s="361" t="s">
        <v>80</v>
      </c>
      <c r="T24" s="366">
        <f>SUM(T20:T22)</f>
        <v>573653</v>
      </c>
      <c r="U24" s="361" t="s">
        <v>80</v>
      </c>
      <c r="V24" s="366">
        <f>+T24</f>
        <v>573653</v>
      </c>
      <c r="W24" s="361" t="s">
        <v>80</v>
      </c>
      <c r="X24" s="366">
        <f>SUM(X20:X22)</f>
        <v>543109</v>
      </c>
      <c r="Y24" s="361" t="s">
        <v>80</v>
      </c>
      <c r="Z24" s="366">
        <f>+X24</f>
        <v>543109</v>
      </c>
      <c r="AA24" s="361" t="s">
        <v>80</v>
      </c>
      <c r="AB24" s="366">
        <f>SUM(AB20:AB22)</f>
        <v>688312</v>
      </c>
      <c r="AC24" s="361" t="s">
        <v>80</v>
      </c>
      <c r="AD24" s="366">
        <f>+AB24</f>
        <v>688312</v>
      </c>
      <c r="AE24" s="361" t="s">
        <v>80</v>
      </c>
      <c r="AF24" s="366">
        <f>SUM(AF20:AF22)</f>
        <v>611084.24988999998</v>
      </c>
      <c r="AG24" s="361" t="s">
        <v>80</v>
      </c>
      <c r="AH24" s="366">
        <f>SUM(AH20:AH22)</f>
        <v>626136.59823999996</v>
      </c>
      <c r="AI24" s="361" t="s">
        <v>80</v>
      </c>
      <c r="AJ24" s="366">
        <f>+AH24</f>
        <v>626136.59823999996</v>
      </c>
      <c r="AK24" s="361" t="s">
        <v>80</v>
      </c>
      <c r="AL24" s="366">
        <f>SUM(AL20:AL22)</f>
        <v>579320.74526</v>
      </c>
      <c r="AM24" s="361" t="s">
        <v>80</v>
      </c>
      <c r="AN24" s="366">
        <f>+AL24</f>
        <v>579320.74526</v>
      </c>
      <c r="AO24" s="361" t="s">
        <v>80</v>
      </c>
      <c r="AP24" s="366">
        <f>SUM(AP20:AP22)</f>
        <v>679771.24373999995</v>
      </c>
      <c r="AQ24" s="361" t="s">
        <v>80</v>
      </c>
      <c r="AR24" s="366">
        <f>+AP24</f>
        <v>679771.24373999995</v>
      </c>
      <c r="AS24" s="361" t="s">
        <v>80</v>
      </c>
      <c r="AT24" s="366">
        <f>SUM(AT20:AT22)</f>
        <v>569841.94373257761</v>
      </c>
      <c r="AU24" s="361" t="s">
        <v>80</v>
      </c>
      <c r="AV24" s="361">
        <f>+AT24/AF24-1</f>
        <v>-6.7490376596756163E-2</v>
      </c>
      <c r="AW24" s="366">
        <f>SUM(AW20:AW22)</f>
        <v>606731.12999987986</v>
      </c>
      <c r="AX24" s="361" t="s">
        <v>80</v>
      </c>
      <c r="AY24" s="361">
        <f>+AW24/AH24-1</f>
        <v>-3.0992387754791406E-2</v>
      </c>
      <c r="AZ24" s="366">
        <f>+AW24</f>
        <v>606731.12999987986</v>
      </c>
      <c r="BA24" s="361" t="s">
        <v>80</v>
      </c>
      <c r="BB24" s="361">
        <f>+AZ24/AJ24-1</f>
        <v>-3.0992387754791406E-2</v>
      </c>
      <c r="BC24" s="366">
        <f>SUM(BC20:BC22)</f>
        <v>566336.3518775868</v>
      </c>
      <c r="BD24" s="361" t="s">
        <v>80</v>
      </c>
      <c r="BE24" s="361">
        <f>+BC24/AL24-1</f>
        <v>-2.2413133809985997E-2</v>
      </c>
      <c r="BF24" s="366">
        <f>+BC24</f>
        <v>566336.3518775868</v>
      </c>
      <c r="BG24" s="361" t="s">
        <v>80</v>
      </c>
      <c r="BH24" s="361">
        <f>+BF24/AN24-1</f>
        <v>-2.2413133809985997E-2</v>
      </c>
      <c r="BI24" s="366">
        <f>SUM(BI20:BI22)</f>
        <v>718952.20116078923</v>
      </c>
      <c r="BJ24" s="361" t="s">
        <v>80</v>
      </c>
      <c r="BK24" s="361">
        <f>+BI24/AP24-1</f>
        <v>5.7638444964546398E-2</v>
      </c>
      <c r="BL24" s="366">
        <f>+BI24</f>
        <v>718952.20116078923</v>
      </c>
      <c r="BM24" s="361" t="s">
        <v>80</v>
      </c>
      <c r="BN24" s="361">
        <f>+BL24/AR24-1</f>
        <v>5.7638444964546398E-2</v>
      </c>
      <c r="BO24" s="366">
        <f>SUM(BO20:BO22)</f>
        <v>622377.33008255193</v>
      </c>
      <c r="BP24" s="361" t="s">
        <v>80</v>
      </c>
      <c r="BQ24" s="361">
        <f>+BO24/AT24-1</f>
        <v>9.2192908801793649E-2</v>
      </c>
      <c r="BR24" s="366">
        <f>SUM(BR20:BR22)</f>
        <v>662139.52269449399</v>
      </c>
      <c r="BS24" s="361" t="s">
        <v>80</v>
      </c>
      <c r="BT24" s="361">
        <f>+BR24/AW24-1</f>
        <v>9.1322811629304557E-2</v>
      </c>
      <c r="BU24" s="366">
        <f>+BR24</f>
        <v>662139.52269449399</v>
      </c>
      <c r="BV24" s="361" t="s">
        <v>80</v>
      </c>
      <c r="BW24" s="361">
        <f>+BU24/AZ24-1</f>
        <v>9.1322811629304557E-2</v>
      </c>
      <c r="BX24" s="366">
        <f>SUM(BX20:BX22)</f>
        <v>628273.17128585093</v>
      </c>
      <c r="BY24" s="361" t="s">
        <v>80</v>
      </c>
      <c r="BZ24" s="361">
        <f>+BX24/BC24-1</f>
        <v>0.10936401875479773</v>
      </c>
      <c r="CA24" s="366">
        <f>+BX24</f>
        <v>628273.17128585093</v>
      </c>
      <c r="CB24" s="361" t="s">
        <v>80</v>
      </c>
      <c r="CC24" s="361">
        <f>+CA24/BF24-1</f>
        <v>0.10936401875479773</v>
      </c>
      <c r="CD24" s="366">
        <f>SUM(CD20:CD22)</f>
        <v>797153.00389157701</v>
      </c>
      <c r="CE24" s="361" t="s">
        <v>80</v>
      </c>
      <c r="CF24" s="361">
        <f>+CD24/BI24-1</f>
        <v>0.10877051715611707</v>
      </c>
      <c r="CG24" s="366">
        <f>+CD24</f>
        <v>797153.00389157701</v>
      </c>
      <c r="CH24" s="361" t="s">
        <v>80</v>
      </c>
      <c r="CI24" s="361">
        <f>+CG24/BL24-1</f>
        <v>0.10877051715611707</v>
      </c>
      <c r="CJ24" s="366">
        <f>SUM(CJ20:CJ22)</f>
        <v>720391.90022856952</v>
      </c>
      <c r="CK24" s="361" t="s">
        <v>80</v>
      </c>
      <c r="CL24" s="361">
        <f>+CJ24/BO24-1</f>
        <v>0.1574841585779112</v>
      </c>
      <c r="CM24" s="366">
        <f>SUM(CM20:CM22)</f>
        <v>776288.51294379251</v>
      </c>
      <c r="CN24" s="361" t="s">
        <v>80</v>
      </c>
      <c r="CO24" s="361">
        <f>+CM24/BR24-1</f>
        <v>0.17239416518256379</v>
      </c>
      <c r="CP24" s="366">
        <f>+CM24</f>
        <v>776288.51294379251</v>
      </c>
      <c r="CQ24" s="361" t="s">
        <v>80</v>
      </c>
      <c r="CR24" s="361">
        <f>+CP24/BU24-1</f>
        <v>0.17239416518256379</v>
      </c>
      <c r="CS24" s="366">
        <f>SUM(CS20:CS22)</f>
        <v>719163.80475019163</v>
      </c>
      <c r="CT24" s="361" t="s">
        <v>80</v>
      </c>
      <c r="CU24" s="361">
        <f>+CS24/BX24-1</f>
        <v>0.14466737976144994</v>
      </c>
      <c r="CV24" s="366">
        <f>+CS24</f>
        <v>719163.80475019163</v>
      </c>
      <c r="CW24" s="361" t="s">
        <v>80</v>
      </c>
      <c r="CX24" s="361">
        <f>+CV24/CA24-1</f>
        <v>0.14466737976144994</v>
      </c>
      <c r="CY24" s="366">
        <f>SUM(CY20:CY22)</f>
        <v>933019</v>
      </c>
      <c r="CZ24" s="361" t="s">
        <v>80</v>
      </c>
      <c r="DA24" s="361">
        <f>+CY24/CD24-1</f>
        <v>0.17043904425517598</v>
      </c>
      <c r="DB24" s="366">
        <f>+CY24</f>
        <v>933019</v>
      </c>
      <c r="DC24" s="361" t="s">
        <v>80</v>
      </c>
      <c r="DD24" s="361">
        <f>+DB24/CG24-1</f>
        <v>0.17043904425517598</v>
      </c>
      <c r="DE24" s="366">
        <f>SUM(DE20:DE22)</f>
        <v>826025</v>
      </c>
      <c r="DF24" s="361" t="s">
        <v>80</v>
      </c>
      <c r="DG24" s="361">
        <f>+DE24/CJ24-1</f>
        <v>0.1466328254633551</v>
      </c>
      <c r="DH24" s="366">
        <f>SUM(DH20:DH22)</f>
        <v>900441</v>
      </c>
      <c r="DI24" s="361" t="s">
        <v>80</v>
      </c>
      <c r="DJ24" s="361">
        <f>+DH24/CM24-1</f>
        <v>0.15993085687356645</v>
      </c>
      <c r="DK24" s="366">
        <f>+DH24</f>
        <v>900441</v>
      </c>
      <c r="DL24" s="361" t="s">
        <v>80</v>
      </c>
      <c r="DM24" s="361">
        <f>+DK24/CP24-1</f>
        <v>0.15993085687356645</v>
      </c>
      <c r="DN24" s="366">
        <f>SUM(DN20:DN22)</f>
        <v>900582.24</v>
      </c>
      <c r="DO24" s="361" t="s">
        <v>80</v>
      </c>
      <c r="DP24" s="361">
        <f>+DN24/CS24-1</f>
        <v>0.25226302276548207</v>
      </c>
      <c r="DQ24" s="366">
        <f>+DN24</f>
        <v>900582.24</v>
      </c>
      <c r="DR24" s="361" t="s">
        <v>80</v>
      </c>
      <c r="DS24" s="361">
        <f>+DQ24/CV24-1</f>
        <v>0.25226302276548207</v>
      </c>
      <c r="DT24" s="366">
        <f>SUM(DT20:DT22)</f>
        <v>1144019</v>
      </c>
      <c r="DU24" s="361" t="s">
        <v>80</v>
      </c>
      <c r="DV24" s="361">
        <f>+DT24/CY24-1</f>
        <v>0.22614759184968358</v>
      </c>
      <c r="DW24" s="366">
        <f>+DT24</f>
        <v>1144019</v>
      </c>
      <c r="DX24" s="361" t="s">
        <v>80</v>
      </c>
      <c r="DY24" s="361">
        <f>+DW24/DB24-1</f>
        <v>0.22614759184968358</v>
      </c>
      <c r="DZ24" s="366">
        <f>SUM(DZ20:DZ22)</f>
        <v>1026398.9513622833</v>
      </c>
      <c r="EA24" s="361" t="s">
        <v>80</v>
      </c>
      <c r="EB24" s="361">
        <f>+DZ24/DE24-1</f>
        <v>0.24257613433283898</v>
      </c>
      <c r="EC24" s="366">
        <f>SUM(EC20:EC22)</f>
        <v>1049597.9427718935</v>
      </c>
      <c r="ED24" s="361" t="s">
        <v>80</v>
      </c>
      <c r="EE24" s="361">
        <f>+EC24/DH24-1</f>
        <v>0.1656487685166419</v>
      </c>
      <c r="EF24" s="366">
        <f>+EC24</f>
        <v>1049597.9427718935</v>
      </c>
      <c r="EG24" s="361" t="s">
        <v>80</v>
      </c>
      <c r="EH24" s="361">
        <f>+EF24/DK24-1</f>
        <v>0.1656487685166419</v>
      </c>
      <c r="EI24" s="366">
        <f>SUM(EI20:EI22)</f>
        <v>1063134.3140350184</v>
      </c>
      <c r="EJ24" s="361" t="s">
        <v>80</v>
      </c>
      <c r="EK24" s="361">
        <f>+EI24/DN24-1</f>
        <v>0.18049664629742024</v>
      </c>
      <c r="EL24" s="366">
        <f>+EI24</f>
        <v>1063134.3140350184</v>
      </c>
      <c r="EM24" s="361" t="s">
        <v>80</v>
      </c>
      <c r="EN24" s="361">
        <f>+EL24/DQ24-1</f>
        <v>0.18049664629742024</v>
      </c>
      <c r="EO24" s="366">
        <f>SUM(EO20:EO22)</f>
        <v>1379535.334109338</v>
      </c>
      <c r="EP24" s="361" t="s">
        <v>80</v>
      </c>
      <c r="EQ24" s="361">
        <f>+EO24/DT24-1</f>
        <v>0.20586750229614892</v>
      </c>
      <c r="ER24" s="366">
        <f>+EO24</f>
        <v>1379535.334109338</v>
      </c>
      <c r="ES24" s="361" t="s">
        <v>80</v>
      </c>
      <c r="ET24" s="361">
        <f>+ER24/DW24-1</f>
        <v>0.20586750229614892</v>
      </c>
      <c r="EU24" s="366">
        <f>SUM(EU20:EU22)</f>
        <v>1264938.4293284218</v>
      </c>
      <c r="EV24" s="361" t="s">
        <v>80</v>
      </c>
      <c r="EW24" s="361">
        <f>+EU24/DZ24-1</f>
        <v>0.23240424948752936</v>
      </c>
      <c r="EX24" s="366">
        <f>SUM(EX20:EX22)</f>
        <v>1337809</v>
      </c>
      <c r="EY24" s="361" t="s">
        <v>80</v>
      </c>
      <c r="EZ24" s="361">
        <f>+EX24/EC24-1</f>
        <v>0.27459186559280702</v>
      </c>
      <c r="FA24" s="366">
        <f>+EX24</f>
        <v>1337809</v>
      </c>
      <c r="FB24" s="361" t="s">
        <v>80</v>
      </c>
      <c r="FC24" s="361">
        <f>+FA24/EF24-1</f>
        <v>0.27459186559280702</v>
      </c>
      <c r="FD24" s="366">
        <f>SUM(FD20:FD22)</f>
        <v>1343655</v>
      </c>
      <c r="FE24" s="361" t="s">
        <v>80</v>
      </c>
      <c r="FF24" s="361">
        <f>+FD24/EI24-1</f>
        <v>0.26386194318222489</v>
      </c>
      <c r="FG24" s="366">
        <f>+FD24</f>
        <v>1343655</v>
      </c>
      <c r="FH24" s="361" t="s">
        <v>80</v>
      </c>
      <c r="FI24" s="361">
        <f>+FG24/EL24-1</f>
        <v>0.26386194318222489</v>
      </c>
      <c r="FJ24" s="366">
        <f>SUM(FJ20:FJ22)</f>
        <v>1712202</v>
      </c>
      <c r="FK24" s="361" t="s">
        <v>80</v>
      </c>
      <c r="FL24" s="361">
        <f>+FJ24/EO24-1</f>
        <v>0.24114399802991615</v>
      </c>
      <c r="FM24" s="366">
        <f>+FJ24</f>
        <v>1712202</v>
      </c>
      <c r="FN24" s="361" t="s">
        <v>80</v>
      </c>
      <c r="FO24" s="361">
        <f>+FM24/ER24-1</f>
        <v>0.24114399802991615</v>
      </c>
      <c r="FP24" s="366">
        <f>SUM(FP20:FP22)</f>
        <v>1549781</v>
      </c>
      <c r="FQ24" s="361" t="s">
        <v>80</v>
      </c>
      <c r="FR24" s="361">
        <f>+FP24/EU24-1</f>
        <v>0.22518295283574097</v>
      </c>
      <c r="FS24" s="366">
        <f>SUM(FS20:FS22)</f>
        <v>1643838.75828</v>
      </c>
      <c r="FT24" s="361" t="s">
        <v>80</v>
      </c>
      <c r="FU24" s="361">
        <f>+FS24/EX24-1</f>
        <v>0.22875444721929661</v>
      </c>
      <c r="FV24" s="366">
        <f>+FS24</f>
        <v>1643838.75828</v>
      </c>
      <c r="FW24" s="361" t="s">
        <v>80</v>
      </c>
      <c r="FX24" s="361">
        <f>+FV24/FA24-1</f>
        <v>0.22875444721929661</v>
      </c>
      <c r="FY24" s="366">
        <f>SUM(FY20:FY22)</f>
        <v>1593270</v>
      </c>
      <c r="FZ24" s="361" t="s">
        <v>80</v>
      </c>
      <c r="GA24" s="361">
        <f>+FY24/FD24-1</f>
        <v>0.185773133728524</v>
      </c>
      <c r="GB24" s="366">
        <f>+FY24</f>
        <v>1593270</v>
      </c>
      <c r="GC24" s="361" t="s">
        <v>80</v>
      </c>
      <c r="GD24" s="361">
        <f>+GB24/FG24-1</f>
        <v>0.185773133728524</v>
      </c>
      <c r="GE24" s="366">
        <f>SUM(GE20:GE22)</f>
        <v>1905124</v>
      </c>
      <c r="GF24" s="361" t="s">
        <v>80</v>
      </c>
      <c r="GG24" s="361">
        <f>+GE24/FJ24-1</f>
        <v>0.1126747895400193</v>
      </c>
      <c r="GH24" s="366">
        <f>+GE24</f>
        <v>1905124</v>
      </c>
      <c r="GI24" s="361" t="s">
        <v>80</v>
      </c>
      <c r="GJ24" s="361">
        <f>+GH24/FM24-1</f>
        <v>0.1126747895400193</v>
      </c>
      <c r="GK24" s="366">
        <f>SUM(GK20:GK22)</f>
        <v>1644431</v>
      </c>
      <c r="GL24" s="361" t="s">
        <v>80</v>
      </c>
      <c r="GM24" s="361">
        <f>+GK24/FP24-1</f>
        <v>6.1073145173414778E-2</v>
      </c>
      <c r="GN24" s="366">
        <f>SUM(GN20:GN22)</f>
        <v>1720840</v>
      </c>
      <c r="GO24" s="361" t="s">
        <v>80</v>
      </c>
      <c r="GP24" s="361">
        <f>+GN24/FS24-1</f>
        <v>4.6842332517192276E-2</v>
      </c>
      <c r="GQ24" s="366">
        <f>+GN24</f>
        <v>1720840</v>
      </c>
      <c r="GR24" s="361" t="s">
        <v>80</v>
      </c>
      <c r="GS24" s="361">
        <f>+GQ24/FV24-1</f>
        <v>4.6842332517192276E-2</v>
      </c>
      <c r="GT24" s="366">
        <f>SUM(GT20:GT22)</f>
        <v>1620677</v>
      </c>
      <c r="GU24" s="361" t="s">
        <v>80</v>
      </c>
      <c r="GV24" s="361">
        <f>+GT24/FY24-1</f>
        <v>1.7201729775869756E-2</v>
      </c>
      <c r="GW24" s="366">
        <f>+GT24</f>
        <v>1620677</v>
      </c>
      <c r="GX24" s="361" t="s">
        <v>80</v>
      </c>
      <c r="GY24" s="361">
        <f>+GW24/GB24-1</f>
        <v>1.7201729775869756E-2</v>
      </c>
      <c r="GZ24" s="366">
        <f>SUM(GZ20:GZ22)</f>
        <v>1930867</v>
      </c>
      <c r="HA24" s="361" t="s">
        <v>80</v>
      </c>
      <c r="HB24" s="361">
        <f>+GZ24/GE24-1</f>
        <v>1.3512506272557623E-2</v>
      </c>
      <c r="HC24" s="366">
        <f>+GZ24</f>
        <v>1930867</v>
      </c>
      <c r="HD24" s="361" t="s">
        <v>80</v>
      </c>
      <c r="HE24" s="361">
        <f>+HC24/GH24-1</f>
        <v>1.3512506272557623E-2</v>
      </c>
      <c r="HF24" s="366">
        <f>SUM(HF20:HF22)</f>
        <v>1746149</v>
      </c>
      <c r="HG24" s="361" t="s">
        <v>80</v>
      </c>
      <c r="HH24" s="361">
        <f>+HF24/GK24-1</f>
        <v>6.1856046255513331E-2</v>
      </c>
    </row>
    <row r="25" spans="2:216" ht="16.5" customHeight="1">
      <c r="B25" s="339"/>
      <c r="C25" s="336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</row>
    <row r="26" spans="2:216" ht="16.5" customHeight="1">
      <c r="B26" s="355" t="s">
        <v>1115</v>
      </c>
      <c r="C26" s="355" t="s">
        <v>437</v>
      </c>
      <c r="D26" s="344" t="s">
        <v>9</v>
      </c>
      <c r="E26" s="345" t="s">
        <v>5</v>
      </c>
      <c r="F26" s="344" t="s">
        <v>11</v>
      </c>
      <c r="G26" s="345" t="s">
        <v>5</v>
      </c>
      <c r="H26" s="344" t="s">
        <v>67</v>
      </c>
      <c r="I26" s="346" t="s">
        <v>5</v>
      </c>
      <c r="J26" s="344" t="s">
        <v>12</v>
      </c>
      <c r="K26" s="345" t="s">
        <v>5</v>
      </c>
      <c r="L26" s="344" t="s">
        <v>68</v>
      </c>
      <c r="M26" s="346" t="s">
        <v>5</v>
      </c>
      <c r="N26" s="344" t="s">
        <v>13</v>
      </c>
      <c r="O26" s="345" t="s">
        <v>5</v>
      </c>
      <c r="P26" s="344">
        <v>2006</v>
      </c>
      <c r="Q26" s="345" t="s">
        <v>5</v>
      </c>
      <c r="R26" s="344" t="s">
        <v>14</v>
      </c>
      <c r="S26" s="345" t="s">
        <v>5</v>
      </c>
      <c r="T26" s="344" t="s">
        <v>15</v>
      </c>
      <c r="U26" s="345" t="s">
        <v>5</v>
      </c>
      <c r="V26" s="344" t="s">
        <v>69</v>
      </c>
      <c r="W26" s="346" t="s">
        <v>5</v>
      </c>
      <c r="X26" s="344" t="s">
        <v>101</v>
      </c>
      <c r="Y26" s="345" t="s">
        <v>5</v>
      </c>
      <c r="Z26" s="344" t="s">
        <v>70</v>
      </c>
      <c r="AA26" s="346" t="s">
        <v>5</v>
      </c>
      <c r="AB26" s="344" t="s">
        <v>102</v>
      </c>
      <c r="AC26" s="345" t="s">
        <v>5</v>
      </c>
      <c r="AD26" s="344">
        <v>2007</v>
      </c>
      <c r="AE26" s="345" t="s">
        <v>5</v>
      </c>
      <c r="AF26" s="344" t="s">
        <v>103</v>
      </c>
      <c r="AG26" s="345" t="s">
        <v>5</v>
      </c>
      <c r="AH26" s="344" t="s">
        <v>104</v>
      </c>
      <c r="AI26" s="345" t="s">
        <v>5</v>
      </c>
      <c r="AJ26" s="347" t="s">
        <v>71</v>
      </c>
      <c r="AK26" s="346" t="s">
        <v>5</v>
      </c>
      <c r="AL26" s="344" t="s">
        <v>105</v>
      </c>
      <c r="AM26" s="345" t="s">
        <v>5</v>
      </c>
      <c r="AN26" s="347" t="s">
        <v>72</v>
      </c>
      <c r="AO26" s="346" t="s">
        <v>5</v>
      </c>
      <c r="AP26" s="344" t="s">
        <v>106</v>
      </c>
      <c r="AQ26" s="345" t="s">
        <v>5</v>
      </c>
      <c r="AR26" s="344">
        <v>2008</v>
      </c>
      <c r="AS26" s="345" t="s">
        <v>5</v>
      </c>
      <c r="AT26" s="344" t="s">
        <v>107</v>
      </c>
      <c r="AU26" s="345" t="s">
        <v>5</v>
      </c>
      <c r="AV26" s="345" t="s">
        <v>10</v>
      </c>
      <c r="AW26" s="344" t="s">
        <v>108</v>
      </c>
      <c r="AX26" s="345" t="s">
        <v>5</v>
      </c>
      <c r="AY26" s="345" t="s">
        <v>10</v>
      </c>
      <c r="AZ26" s="347" t="s">
        <v>73</v>
      </c>
      <c r="BA26" s="346" t="s">
        <v>5</v>
      </c>
      <c r="BB26" s="346" t="s">
        <v>10</v>
      </c>
      <c r="BC26" s="344" t="s">
        <v>109</v>
      </c>
      <c r="BD26" s="345" t="s">
        <v>5</v>
      </c>
      <c r="BE26" s="345" t="s">
        <v>10</v>
      </c>
      <c r="BF26" s="347" t="s">
        <v>74</v>
      </c>
      <c r="BG26" s="346" t="s">
        <v>5</v>
      </c>
      <c r="BH26" s="346" t="s">
        <v>10</v>
      </c>
      <c r="BI26" s="344" t="s">
        <v>110</v>
      </c>
      <c r="BJ26" s="345" t="s">
        <v>5</v>
      </c>
      <c r="BK26" s="345" t="s">
        <v>10</v>
      </c>
      <c r="BL26" s="344">
        <v>2009</v>
      </c>
      <c r="BM26" s="345" t="s">
        <v>5</v>
      </c>
      <c r="BN26" s="345" t="s">
        <v>10</v>
      </c>
      <c r="BO26" s="344" t="s">
        <v>111</v>
      </c>
      <c r="BP26" s="345" t="s">
        <v>5</v>
      </c>
      <c r="BQ26" s="345" t="s">
        <v>10</v>
      </c>
      <c r="BR26" s="344" t="s">
        <v>112</v>
      </c>
      <c r="BS26" s="345" t="s">
        <v>5</v>
      </c>
      <c r="BT26" s="345" t="s">
        <v>10</v>
      </c>
      <c r="BU26" s="347" t="s">
        <v>75</v>
      </c>
      <c r="BV26" s="346" t="s">
        <v>5</v>
      </c>
      <c r="BW26" s="346" t="s">
        <v>10</v>
      </c>
      <c r="BX26" s="344" t="s">
        <v>113</v>
      </c>
      <c r="BY26" s="345" t="s">
        <v>5</v>
      </c>
      <c r="BZ26" s="345" t="s">
        <v>10</v>
      </c>
      <c r="CA26" s="347" t="s">
        <v>76</v>
      </c>
      <c r="CB26" s="346" t="s">
        <v>5</v>
      </c>
      <c r="CC26" s="346" t="s">
        <v>10</v>
      </c>
      <c r="CD26" s="347" t="s">
        <v>116</v>
      </c>
      <c r="CE26" s="345" t="s">
        <v>5</v>
      </c>
      <c r="CF26" s="345" t="s">
        <v>10</v>
      </c>
      <c r="CG26" s="347">
        <v>2010</v>
      </c>
      <c r="CH26" s="345" t="s">
        <v>5</v>
      </c>
      <c r="CI26" s="345" t="s">
        <v>10</v>
      </c>
      <c r="CJ26" s="347" t="s">
        <v>234</v>
      </c>
      <c r="CK26" s="345" t="s">
        <v>5</v>
      </c>
      <c r="CL26" s="345" t="s">
        <v>10</v>
      </c>
      <c r="CM26" s="347" t="s">
        <v>272</v>
      </c>
      <c r="CN26" s="345" t="s">
        <v>5</v>
      </c>
      <c r="CO26" s="345" t="s">
        <v>10</v>
      </c>
      <c r="CP26" s="347" t="s">
        <v>273</v>
      </c>
      <c r="CQ26" s="345" t="s">
        <v>5</v>
      </c>
      <c r="CR26" s="345" t="s">
        <v>10</v>
      </c>
      <c r="CS26" s="347" t="s">
        <v>303</v>
      </c>
      <c r="CT26" s="345" t="s">
        <v>5</v>
      </c>
      <c r="CU26" s="345" t="s">
        <v>10</v>
      </c>
      <c r="CV26" s="347" t="s">
        <v>304</v>
      </c>
      <c r="CW26" s="345" t="s">
        <v>5</v>
      </c>
      <c r="CX26" s="345" t="s">
        <v>10</v>
      </c>
      <c r="CY26" s="347" t="s">
        <v>306</v>
      </c>
      <c r="CZ26" s="345" t="s">
        <v>5</v>
      </c>
      <c r="DA26" s="345" t="s">
        <v>10</v>
      </c>
      <c r="DB26" s="347">
        <v>2011</v>
      </c>
      <c r="DC26" s="345" t="s">
        <v>5</v>
      </c>
      <c r="DD26" s="345" t="s">
        <v>10</v>
      </c>
      <c r="DE26" s="347" t="s">
        <v>312</v>
      </c>
      <c r="DF26" s="345" t="s">
        <v>5</v>
      </c>
      <c r="DG26" s="345" t="s">
        <v>10</v>
      </c>
      <c r="DH26" s="347" t="s">
        <v>319</v>
      </c>
      <c r="DI26" s="345" t="s">
        <v>5</v>
      </c>
      <c r="DJ26" s="345" t="s">
        <v>10</v>
      </c>
      <c r="DK26" s="347" t="s">
        <v>320</v>
      </c>
      <c r="DL26" s="345" t="s">
        <v>5</v>
      </c>
      <c r="DM26" s="345" t="s">
        <v>10</v>
      </c>
      <c r="DN26" s="347" t="s">
        <v>325</v>
      </c>
      <c r="DO26" s="345" t="s">
        <v>5</v>
      </c>
      <c r="DP26" s="345" t="s">
        <v>10</v>
      </c>
      <c r="DQ26" s="347" t="s">
        <v>326</v>
      </c>
      <c r="DR26" s="345" t="s">
        <v>5</v>
      </c>
      <c r="DS26" s="345" t="s">
        <v>10</v>
      </c>
      <c r="DT26" s="347" t="s">
        <v>328</v>
      </c>
      <c r="DU26" s="345" t="s">
        <v>5</v>
      </c>
      <c r="DV26" s="345" t="s">
        <v>10</v>
      </c>
      <c r="DW26" s="347">
        <v>2012</v>
      </c>
      <c r="DX26" s="345" t="s">
        <v>5</v>
      </c>
      <c r="DY26" s="345" t="s">
        <v>10</v>
      </c>
      <c r="DZ26" s="347" t="s">
        <v>336</v>
      </c>
      <c r="EA26" s="345" t="s">
        <v>5</v>
      </c>
      <c r="EB26" s="345" t="s">
        <v>10</v>
      </c>
      <c r="EC26" s="347" t="s">
        <v>344</v>
      </c>
      <c r="ED26" s="345" t="s">
        <v>5</v>
      </c>
      <c r="EE26" s="345" t="s">
        <v>10</v>
      </c>
      <c r="EF26" s="347" t="s">
        <v>345</v>
      </c>
      <c r="EG26" s="345" t="s">
        <v>5</v>
      </c>
      <c r="EH26" s="345" t="s">
        <v>10</v>
      </c>
      <c r="EI26" s="347" t="s">
        <v>348</v>
      </c>
      <c r="EJ26" s="345" t="s">
        <v>5</v>
      </c>
      <c r="EK26" s="345" t="s">
        <v>10</v>
      </c>
      <c r="EL26" s="347" t="s">
        <v>349</v>
      </c>
      <c r="EM26" s="345" t="s">
        <v>5</v>
      </c>
      <c r="EN26" s="345" t="s">
        <v>10</v>
      </c>
      <c r="EO26" s="347" t="s">
        <v>353</v>
      </c>
      <c r="EP26" s="345" t="s">
        <v>5</v>
      </c>
      <c r="EQ26" s="345" t="s">
        <v>10</v>
      </c>
      <c r="ER26" s="347">
        <v>2013</v>
      </c>
      <c r="ES26" s="345" t="s">
        <v>5</v>
      </c>
      <c r="ET26" s="345" t="s">
        <v>10</v>
      </c>
      <c r="EU26" s="347" t="s">
        <v>356</v>
      </c>
      <c r="EV26" s="345" t="s">
        <v>5</v>
      </c>
      <c r="EW26" s="345" t="s">
        <v>10</v>
      </c>
      <c r="EX26" s="347" t="s">
        <v>365</v>
      </c>
      <c r="EY26" s="345" t="s">
        <v>5</v>
      </c>
      <c r="EZ26" s="345" t="s">
        <v>10</v>
      </c>
      <c r="FA26" s="347" t="s">
        <v>366</v>
      </c>
      <c r="FB26" s="345" t="s">
        <v>5</v>
      </c>
      <c r="FC26" s="345" t="s">
        <v>10</v>
      </c>
      <c r="FD26" s="347" t="s">
        <v>369</v>
      </c>
      <c r="FE26" s="345" t="s">
        <v>5</v>
      </c>
      <c r="FF26" s="345" t="s">
        <v>10</v>
      </c>
      <c r="FG26" s="347" t="s">
        <v>370</v>
      </c>
      <c r="FH26" s="345" t="s">
        <v>5</v>
      </c>
      <c r="FI26" s="345" t="s">
        <v>10</v>
      </c>
      <c r="FJ26" s="347" t="s">
        <v>375</v>
      </c>
      <c r="FK26" s="345" t="s">
        <v>5</v>
      </c>
      <c r="FL26" s="345" t="s">
        <v>10</v>
      </c>
      <c r="FM26" s="347">
        <v>2014</v>
      </c>
      <c r="FN26" s="345" t="s">
        <v>5</v>
      </c>
      <c r="FO26" s="345" t="s">
        <v>10</v>
      </c>
      <c r="FP26" s="347" t="s">
        <v>380</v>
      </c>
      <c r="FQ26" s="345" t="s">
        <v>5</v>
      </c>
      <c r="FR26" s="345" t="s">
        <v>10</v>
      </c>
      <c r="FS26" s="347" t="s">
        <v>390</v>
      </c>
      <c r="FT26" s="345" t="s">
        <v>5</v>
      </c>
      <c r="FU26" s="345" t="s">
        <v>10</v>
      </c>
      <c r="FV26" s="347" t="s">
        <v>391</v>
      </c>
      <c r="FW26" s="345" t="s">
        <v>5</v>
      </c>
      <c r="FX26" s="345" t="s">
        <v>10</v>
      </c>
      <c r="FY26" s="347" t="s">
        <v>420</v>
      </c>
      <c r="FZ26" s="345" t="s">
        <v>5</v>
      </c>
      <c r="GA26" s="345" t="s">
        <v>10</v>
      </c>
      <c r="GB26" s="347" t="s">
        <v>421</v>
      </c>
      <c r="GC26" s="345" t="s">
        <v>5</v>
      </c>
      <c r="GD26" s="345" t="s">
        <v>10</v>
      </c>
      <c r="GE26" s="347" t="s">
        <v>423</v>
      </c>
      <c r="GF26" s="345" t="s">
        <v>5</v>
      </c>
      <c r="GG26" s="345" t="s">
        <v>10</v>
      </c>
      <c r="GH26" s="347">
        <v>2015</v>
      </c>
      <c r="GI26" s="345" t="s">
        <v>5</v>
      </c>
      <c r="GJ26" s="345" t="s">
        <v>10</v>
      </c>
      <c r="GK26" s="347" t="s">
        <v>483</v>
      </c>
      <c r="GL26" s="345" t="s">
        <v>5</v>
      </c>
      <c r="GM26" s="345" t="s">
        <v>10</v>
      </c>
      <c r="GN26" s="347" t="s">
        <v>847</v>
      </c>
      <c r="GO26" s="345" t="s">
        <v>5</v>
      </c>
      <c r="GP26" s="345" t="s">
        <v>10</v>
      </c>
      <c r="GQ26" s="347" t="s">
        <v>874</v>
      </c>
      <c r="GR26" s="345" t="s">
        <v>5</v>
      </c>
      <c r="GS26" s="345" t="s">
        <v>10</v>
      </c>
      <c r="GT26" s="347" t="str">
        <f>+GT$3</f>
        <v>3TQ16</v>
      </c>
      <c r="GU26" s="345" t="s">
        <v>5</v>
      </c>
      <c r="GV26" s="345" t="s">
        <v>10</v>
      </c>
      <c r="GW26" s="347" t="str">
        <f>+GW$3</f>
        <v>9M16</v>
      </c>
      <c r="GX26" s="345" t="s">
        <v>5</v>
      </c>
      <c r="GY26" s="345" t="s">
        <v>10</v>
      </c>
      <c r="GZ26" s="347" t="str">
        <f>+GZ$3</f>
        <v>4TQ16</v>
      </c>
      <c r="HA26" s="345" t="s">
        <v>5</v>
      </c>
      <c r="HB26" s="345" t="s">
        <v>10</v>
      </c>
      <c r="HC26" s="347">
        <f>+HC$3</f>
        <v>2016</v>
      </c>
      <c r="HD26" s="345" t="s">
        <v>5</v>
      </c>
      <c r="HE26" s="345" t="s">
        <v>10</v>
      </c>
      <c r="HF26" s="347" t="str">
        <f>+HF3</f>
        <v>1TQ17</v>
      </c>
      <c r="HG26" s="345" t="s">
        <v>5</v>
      </c>
      <c r="HH26" s="345" t="s">
        <v>10</v>
      </c>
    </row>
    <row r="27" spans="2:216" ht="16.5" customHeight="1">
      <c r="B27" s="222" t="s">
        <v>383</v>
      </c>
      <c r="C27" s="222" t="s">
        <v>395</v>
      </c>
      <c r="D27" s="24" t="s">
        <v>80</v>
      </c>
      <c r="E27" s="24" t="s">
        <v>80</v>
      </c>
      <c r="F27" s="24" t="s">
        <v>80</v>
      </c>
      <c r="G27" s="24" t="s">
        <v>80</v>
      </c>
      <c r="H27" s="24" t="s">
        <v>80</v>
      </c>
      <c r="I27" s="24" t="s">
        <v>80</v>
      </c>
      <c r="J27" s="24" t="s">
        <v>80</v>
      </c>
      <c r="K27" s="24" t="s">
        <v>80</v>
      </c>
      <c r="L27" s="24" t="s">
        <v>80</v>
      </c>
      <c r="M27" s="24" t="s">
        <v>80</v>
      </c>
      <c r="N27" s="24" t="s">
        <v>80</v>
      </c>
      <c r="O27" s="24" t="s">
        <v>80</v>
      </c>
      <c r="P27" s="24" t="s">
        <v>80</v>
      </c>
      <c r="Q27" s="24" t="s">
        <v>80</v>
      </c>
      <c r="R27" s="24">
        <v>0.2043018346456183</v>
      </c>
      <c r="S27" s="24" t="s">
        <v>80</v>
      </c>
      <c r="T27" s="24">
        <v>0.2128458179914513</v>
      </c>
      <c r="U27" s="24" t="s">
        <v>80</v>
      </c>
      <c r="V27" s="24">
        <f>+T27</f>
        <v>0.2128458179914513</v>
      </c>
      <c r="W27" s="24" t="s">
        <v>80</v>
      </c>
      <c r="X27" s="24">
        <v>0.2277302945704347</v>
      </c>
      <c r="Y27" s="24" t="s">
        <v>80</v>
      </c>
      <c r="Z27" s="24">
        <f>+X27</f>
        <v>0.2277302945704347</v>
      </c>
      <c r="AA27" s="24" t="s">
        <v>80</v>
      </c>
      <c r="AB27" s="24">
        <v>0.12913269924698689</v>
      </c>
      <c r="AC27" s="24" t="s">
        <v>80</v>
      </c>
      <c r="AD27" s="24">
        <f>+AB27</f>
        <v>0.12913269924698689</v>
      </c>
      <c r="AE27" s="24" t="s">
        <v>80</v>
      </c>
      <c r="AF27" s="24">
        <v>0.20928382498531942</v>
      </c>
      <c r="AG27" s="24" t="s">
        <v>80</v>
      </c>
      <c r="AH27" s="24">
        <v>0.21717070730073695</v>
      </c>
      <c r="AI27" s="24" t="s">
        <v>80</v>
      </c>
      <c r="AJ27" s="24">
        <f>+AH27</f>
        <v>0.21717070730073695</v>
      </c>
      <c r="AK27" s="24" t="s">
        <v>80</v>
      </c>
      <c r="AL27" s="24">
        <v>0.2411571723977099</v>
      </c>
      <c r="AM27" s="24" t="s">
        <v>80</v>
      </c>
      <c r="AN27" s="24">
        <f>+AL27</f>
        <v>0.2411571723977099</v>
      </c>
      <c r="AO27" s="24" t="s">
        <v>80</v>
      </c>
      <c r="AP27" s="24">
        <v>0.15049697009576163</v>
      </c>
      <c r="AQ27" s="24" t="s">
        <v>80</v>
      </c>
      <c r="AR27" s="24">
        <f>+AP27</f>
        <v>0.15049697009576163</v>
      </c>
      <c r="AS27" s="24" t="s">
        <v>80</v>
      </c>
      <c r="AT27" s="24">
        <v>0.23515364076425643</v>
      </c>
      <c r="AU27" s="24" t="s">
        <v>80</v>
      </c>
      <c r="AV27" s="226">
        <f>(AT27-AF27)*100</f>
        <v>2.5869815778937015</v>
      </c>
      <c r="AW27" s="24">
        <v>0.21907941813849535</v>
      </c>
      <c r="AX27" s="24" t="s">
        <v>80</v>
      </c>
      <c r="AY27" s="226">
        <f>(AW27-AH27)*100</f>
        <v>0.19087108377583983</v>
      </c>
      <c r="AZ27" s="24">
        <f>+AW27</f>
        <v>0.21907941813849535</v>
      </c>
      <c r="BA27" s="24" t="s">
        <v>80</v>
      </c>
      <c r="BB27" s="226">
        <f>(AZ27-AJ27)*100</f>
        <v>0.19087108377583983</v>
      </c>
      <c r="BC27" s="24">
        <v>0.22495071520928944</v>
      </c>
      <c r="BD27" s="24" t="s">
        <v>80</v>
      </c>
      <c r="BE27" s="226">
        <f>(BC27-AL27)*100</f>
        <v>-1.6206457188420453</v>
      </c>
      <c r="BF27" s="24">
        <f>+BC27</f>
        <v>0.22495071520928944</v>
      </c>
      <c r="BG27" s="24" t="s">
        <v>80</v>
      </c>
      <c r="BH27" s="226">
        <f>(BF27-AN27)*100</f>
        <v>-1.6206457188420453</v>
      </c>
      <c r="BI27" s="24">
        <v>0.11735340573783801</v>
      </c>
      <c r="BJ27" s="24" t="s">
        <v>80</v>
      </c>
      <c r="BK27" s="226">
        <f>(BI27-AP27)*100</f>
        <v>-3.3143564357923623</v>
      </c>
      <c r="BL27" s="24">
        <f>+BI27</f>
        <v>0.11735340573783801</v>
      </c>
      <c r="BM27" s="24" t="s">
        <v>80</v>
      </c>
      <c r="BN27" s="226">
        <f>(BL27-AR27)*100</f>
        <v>-3.3143564357923623</v>
      </c>
      <c r="BO27" s="24">
        <v>0.20418795207715273</v>
      </c>
      <c r="BP27" s="24" t="s">
        <v>80</v>
      </c>
      <c r="BQ27" s="226">
        <f>(BO27-AT27)*100</f>
        <v>-3.0965688687103698</v>
      </c>
      <c r="BR27" s="24">
        <v>0.20204250419311282</v>
      </c>
      <c r="BS27" s="24" t="s">
        <v>80</v>
      </c>
      <c r="BT27" s="226">
        <f>(BR27-AW27)*100</f>
        <v>-1.7036913945382537</v>
      </c>
      <c r="BU27" s="24">
        <f>+BR27</f>
        <v>0.20204250419311282</v>
      </c>
      <c r="BV27" s="24" t="s">
        <v>80</v>
      </c>
      <c r="BW27" s="226">
        <f>(BU27-AZ27)*100</f>
        <v>-1.7036913945382537</v>
      </c>
      <c r="BX27" s="24">
        <v>0.21456081245973518</v>
      </c>
      <c r="BY27" s="24" t="s">
        <v>80</v>
      </c>
      <c r="BZ27" s="226">
        <f>(BX27-BC27)*100</f>
        <v>-1.0389902749554258</v>
      </c>
      <c r="CA27" s="24">
        <f>+BX27</f>
        <v>0.21456081245973518</v>
      </c>
      <c r="CB27" s="24" t="s">
        <v>80</v>
      </c>
      <c r="CC27" s="226">
        <f>(CA27-BF27)*100</f>
        <v>-1.0389902749554258</v>
      </c>
      <c r="CD27" s="24">
        <v>0.11240143636919882</v>
      </c>
      <c r="CE27" s="24" t="s">
        <v>80</v>
      </c>
      <c r="CF27" s="226">
        <f>(CD27-BI27)*100</f>
        <v>-0.49519693686391891</v>
      </c>
      <c r="CG27" s="24">
        <f>+CD27</f>
        <v>0.11240143636919882</v>
      </c>
      <c r="CH27" s="24" t="s">
        <v>80</v>
      </c>
      <c r="CI27" s="226">
        <f>(CG27-BL27)*100</f>
        <v>-0.49519693686391891</v>
      </c>
      <c r="CJ27" s="24">
        <v>0.18860338503710944</v>
      </c>
      <c r="CK27" s="24" t="s">
        <v>80</v>
      </c>
      <c r="CL27" s="226">
        <f>(CJ27-BO27)*100</f>
        <v>-1.5584567040043296</v>
      </c>
      <c r="CM27" s="24">
        <v>0.19225652585275971</v>
      </c>
      <c r="CN27" s="24" t="s">
        <v>80</v>
      </c>
      <c r="CO27" s="226">
        <f>(CM27-BR27)*100</f>
        <v>-0.97859783403531075</v>
      </c>
      <c r="CP27" s="24">
        <f>+CM27</f>
        <v>0.19225652585275971</v>
      </c>
      <c r="CQ27" s="24" t="s">
        <v>80</v>
      </c>
      <c r="CR27" s="226">
        <f>(CP27-BU27)*100</f>
        <v>-0.97859783403531075</v>
      </c>
      <c r="CS27" s="24">
        <v>0.2223406969118949</v>
      </c>
      <c r="CT27" s="24" t="s">
        <v>80</v>
      </c>
      <c r="CU27" s="226">
        <f>(CS27-BX27)*100</f>
        <v>0.77798844521597132</v>
      </c>
      <c r="CV27" s="24">
        <f>+CS27</f>
        <v>0.2223406969118949</v>
      </c>
      <c r="CW27" s="24" t="s">
        <v>80</v>
      </c>
      <c r="CX27" s="226">
        <f>(CV27-CA27)*100</f>
        <v>0.77798844521597132</v>
      </c>
      <c r="CY27" s="24">
        <v>0.12548940717118756</v>
      </c>
      <c r="CZ27" s="24" t="s">
        <v>80</v>
      </c>
      <c r="DA27" s="226">
        <f>(CY27-CD27)*100</f>
        <v>1.3087970801988744</v>
      </c>
      <c r="DB27" s="24">
        <f>+CY27</f>
        <v>0.12548940717118756</v>
      </c>
      <c r="DC27" s="24" t="s">
        <v>80</v>
      </c>
      <c r="DD27" s="226">
        <f>(DB27-CG27)*100</f>
        <v>1.3087970801988744</v>
      </c>
      <c r="DE27" s="24">
        <v>0.18726061200283473</v>
      </c>
      <c r="DF27" s="24" t="s">
        <v>80</v>
      </c>
      <c r="DG27" s="226">
        <f>(DE27-CJ27)*100</f>
        <v>-0.13427730342747135</v>
      </c>
      <c r="DH27" s="24">
        <v>0.18714273216308572</v>
      </c>
      <c r="DI27" s="24" t="s">
        <v>80</v>
      </c>
      <c r="DJ27" s="226">
        <f>(DH27-CM27)*100</f>
        <v>-0.511379368967399</v>
      </c>
      <c r="DK27" s="24">
        <f>+DH27</f>
        <v>0.18714273216308572</v>
      </c>
      <c r="DL27" s="24" t="s">
        <v>80</v>
      </c>
      <c r="DM27" s="226">
        <f>(DK27-CP27)*100</f>
        <v>-0.511379368967399</v>
      </c>
      <c r="DN27" s="24">
        <v>0.20300938912563868</v>
      </c>
      <c r="DO27" s="24" t="s">
        <v>80</v>
      </c>
      <c r="DP27" s="226">
        <f>(DN27-CS27)*100</f>
        <v>-1.933130778625622</v>
      </c>
      <c r="DQ27" s="24">
        <f>+DN27</f>
        <v>0.20300938912563868</v>
      </c>
      <c r="DR27" s="24" t="s">
        <v>80</v>
      </c>
      <c r="DS27" s="226">
        <f>(DQ27-CV27)*100</f>
        <v>-1.933130778625622</v>
      </c>
      <c r="DT27" s="24">
        <v>0.11922269081484126</v>
      </c>
      <c r="DU27" s="24" t="s">
        <v>80</v>
      </c>
      <c r="DV27" s="226">
        <f>(DT27-CY27)*100</f>
        <v>-0.62667163563463046</v>
      </c>
      <c r="DW27" s="24">
        <f>+DT27</f>
        <v>0.11922269081484126</v>
      </c>
      <c r="DX27" s="24" t="s">
        <v>80</v>
      </c>
      <c r="DY27" s="226">
        <f>(DW27-DB27)*100</f>
        <v>-0.62667163563463046</v>
      </c>
      <c r="DZ27" s="24">
        <v>0.18179410255552875</v>
      </c>
      <c r="EA27" s="24" t="s">
        <v>80</v>
      </c>
      <c r="EB27" s="226">
        <f>(DZ27-DE27)*100</f>
        <v>-0.54665094473059783</v>
      </c>
      <c r="EC27" s="24">
        <v>0.18932397682369453</v>
      </c>
      <c r="ED27" s="24" t="s">
        <v>80</v>
      </c>
      <c r="EE27" s="226">
        <f>(EC27-DH27)*100</f>
        <v>0.21812446606088165</v>
      </c>
      <c r="EF27" s="24">
        <f>+EC27</f>
        <v>0.18932397682369453</v>
      </c>
      <c r="EG27" s="24" t="s">
        <v>80</v>
      </c>
      <c r="EH27" s="226">
        <f>(EF27-DK27)*100</f>
        <v>0.21812446606088165</v>
      </c>
      <c r="EI27" s="24">
        <v>0.20314310507181121</v>
      </c>
      <c r="EJ27" s="24" t="s">
        <v>80</v>
      </c>
      <c r="EK27" s="226">
        <f>(EI27-DN27)*100</f>
        <v>1.3371594617253568E-2</v>
      </c>
      <c r="EL27" s="24">
        <f>+EI27</f>
        <v>0.20314310507181121</v>
      </c>
      <c r="EM27" s="24" t="s">
        <v>80</v>
      </c>
      <c r="EN27" s="226">
        <f>(EL27-DQ27)*100</f>
        <v>1.3371594617253568E-2</v>
      </c>
      <c r="EO27" s="24">
        <v>0.11938263507055988</v>
      </c>
      <c r="EP27" s="24" t="s">
        <v>80</v>
      </c>
      <c r="EQ27" s="226">
        <f>(EO27-DT27)*100</f>
        <v>1.5994425571862203E-2</v>
      </c>
      <c r="ER27" s="24">
        <f>+EO27</f>
        <v>0.11938263507055988</v>
      </c>
      <c r="ES27" s="24" t="s">
        <v>80</v>
      </c>
      <c r="ET27" s="226">
        <f>(ER27-DW27)*100</f>
        <v>1.5994425571862203E-2</v>
      </c>
      <c r="EU27" s="24">
        <v>0.18869899221375136</v>
      </c>
      <c r="EV27" s="24" t="s">
        <v>80</v>
      </c>
      <c r="EW27" s="226">
        <f>(EU27-DZ27)*100</f>
        <v>0.69048896582226127</v>
      </c>
      <c r="EX27" s="24">
        <v>0.21028779957189667</v>
      </c>
      <c r="EY27" s="24" t="s">
        <v>80</v>
      </c>
      <c r="EZ27" s="226">
        <f>(EX27-EC27)*100</f>
        <v>2.096382274820213</v>
      </c>
      <c r="FA27" s="24">
        <f>+EX27</f>
        <v>0.21028779957189667</v>
      </c>
      <c r="FB27" s="24" t="s">
        <v>80</v>
      </c>
      <c r="FC27" s="226">
        <f>(FA27-EF27)*100</f>
        <v>2.096382274820213</v>
      </c>
      <c r="FD27" s="24">
        <v>0.21116588851632939</v>
      </c>
      <c r="FE27" s="24" t="s">
        <v>80</v>
      </c>
      <c r="FF27" s="226">
        <f>(FD27-EI27)*100</f>
        <v>0.80227834445181778</v>
      </c>
      <c r="FG27" s="24">
        <f>+FD27</f>
        <v>0.21116588851632939</v>
      </c>
      <c r="FH27" s="24" t="s">
        <v>80</v>
      </c>
      <c r="FI27" s="226">
        <f>(FG27-EL27)*100</f>
        <v>0.80227834445181778</v>
      </c>
      <c r="FJ27" s="24">
        <v>0.11978358089935193</v>
      </c>
      <c r="FK27" s="24" t="s">
        <v>80</v>
      </c>
      <c r="FL27" s="226">
        <f>(FJ27-EO27)*100</f>
        <v>4.0094582879204865E-2</v>
      </c>
      <c r="FM27" s="24">
        <f>+FJ27</f>
        <v>0.11978358089935193</v>
      </c>
      <c r="FN27" s="24" t="s">
        <v>80</v>
      </c>
      <c r="FO27" s="226">
        <f>(FM27-ER27)*100</f>
        <v>4.0094582879204865E-2</v>
      </c>
      <c r="FP27" s="24">
        <v>0.19649363855540533</v>
      </c>
      <c r="FQ27" s="24" t="s">
        <v>80</v>
      </c>
      <c r="FR27" s="226">
        <f>(FP27-EU27)*100</f>
        <v>0.77946463416539713</v>
      </c>
      <c r="FS27" s="24">
        <v>0.20520069336314672</v>
      </c>
      <c r="FT27" s="24" t="s">
        <v>80</v>
      </c>
      <c r="FU27" s="226">
        <f>(FS27-EX27)*100</f>
        <v>-0.50871062087499419</v>
      </c>
      <c r="FV27" s="24">
        <f>+FS27</f>
        <v>0.20520069336314672</v>
      </c>
      <c r="FW27" s="24" t="s">
        <v>80</v>
      </c>
      <c r="FX27" s="226">
        <f>(FV27-FA27)*100</f>
        <v>-0.50871062087499419</v>
      </c>
      <c r="FY27" s="24">
        <v>0.21287993611501049</v>
      </c>
      <c r="FZ27" s="24" t="s">
        <v>80</v>
      </c>
      <c r="GA27" s="226">
        <f>(FY27-FD27)*100</f>
        <v>0.1714047598681101</v>
      </c>
      <c r="GB27" s="24">
        <f>+FY27</f>
        <v>0.21287993611501049</v>
      </c>
      <c r="GC27" s="24" t="s">
        <v>80</v>
      </c>
      <c r="GD27" s="226">
        <f>(GB27-FG27)*100</f>
        <v>0.1714047598681101</v>
      </c>
      <c r="GE27" s="24">
        <v>0.128</v>
      </c>
      <c r="GF27" s="24" t="s">
        <v>80</v>
      </c>
      <c r="GG27" s="226">
        <f>(GE27-FJ27)*100</f>
        <v>0.82164191006480758</v>
      </c>
      <c r="GH27" s="24">
        <f>+GE27</f>
        <v>0.128</v>
      </c>
      <c r="GI27" s="24" t="s">
        <v>80</v>
      </c>
      <c r="GJ27" s="226">
        <f>(GH27-FM27)*100</f>
        <v>0.82164191006480758</v>
      </c>
      <c r="GK27" s="24">
        <v>0.19659594543974787</v>
      </c>
      <c r="GL27" s="24" t="s">
        <v>80</v>
      </c>
      <c r="GM27" s="226">
        <f>(GK27-FP27)*100</f>
        <v>1.0230688434254009E-2</v>
      </c>
      <c r="GN27" s="24">
        <v>0.19700000000000001</v>
      </c>
      <c r="GO27" s="24" t="s">
        <v>80</v>
      </c>
      <c r="GP27" s="226">
        <f>(GN27-FS27)*100</f>
        <v>-0.8200693363146716</v>
      </c>
      <c r="GQ27" s="24">
        <f>+GN27</f>
        <v>0.19700000000000001</v>
      </c>
      <c r="GR27" s="24" t="s">
        <v>80</v>
      </c>
      <c r="GS27" s="226">
        <f>(GQ27-FV27)*100</f>
        <v>-0.8200693363146716</v>
      </c>
      <c r="GT27" s="24">
        <v>0.21364588442042473</v>
      </c>
      <c r="GU27" s="24" t="s">
        <v>80</v>
      </c>
      <c r="GV27" s="226">
        <f>(GT27-FY27)*100</f>
        <v>7.6594830541423797E-2</v>
      </c>
      <c r="GW27" s="24">
        <f>+GT27</f>
        <v>0.21364588442042473</v>
      </c>
      <c r="GX27" s="24" t="s">
        <v>80</v>
      </c>
      <c r="GY27" s="226">
        <f>(GW27-GB27)*100</f>
        <v>7.6594830541423797E-2</v>
      </c>
      <c r="GZ27" s="24">
        <v>0.11699367324831704</v>
      </c>
      <c r="HA27" s="24" t="s">
        <v>80</v>
      </c>
      <c r="HB27" s="226">
        <f>(GZ27-GE27)*100</f>
        <v>-1.1006326751682962</v>
      </c>
      <c r="HC27" s="24">
        <f>+GZ27</f>
        <v>0.11699367324831704</v>
      </c>
      <c r="HD27" s="24" t="s">
        <v>80</v>
      </c>
      <c r="HE27" s="226">
        <f>(HC27-GH27)*100</f>
        <v>-1.1006326751682962</v>
      </c>
      <c r="HF27" s="24">
        <v>0.17976073085389599</v>
      </c>
      <c r="HG27" s="24" t="s">
        <v>80</v>
      </c>
      <c r="HH27" s="226">
        <f>(HF27-GK27)*100</f>
        <v>-1.6835214585851883</v>
      </c>
    </row>
    <row r="28" spans="2:216" ht="16.5" customHeight="1">
      <c r="B28" s="222" t="s">
        <v>384</v>
      </c>
      <c r="C28" s="222" t="s">
        <v>1105</v>
      </c>
      <c r="D28" s="24" t="s">
        <v>80</v>
      </c>
      <c r="E28" s="24" t="s">
        <v>80</v>
      </c>
      <c r="F28" s="24" t="s">
        <v>80</v>
      </c>
      <c r="G28" s="24" t="s">
        <v>80</v>
      </c>
      <c r="H28" s="24" t="s">
        <v>80</v>
      </c>
      <c r="I28" s="24" t="s">
        <v>80</v>
      </c>
      <c r="J28" s="24" t="s">
        <v>80</v>
      </c>
      <c r="K28" s="24" t="s">
        <v>80</v>
      </c>
      <c r="L28" s="24" t="s">
        <v>80</v>
      </c>
      <c r="M28" s="24" t="s">
        <v>80</v>
      </c>
      <c r="N28" s="24" t="s">
        <v>80</v>
      </c>
      <c r="O28" s="24" t="s">
        <v>80</v>
      </c>
      <c r="P28" s="24" t="s">
        <v>80</v>
      </c>
      <c r="Q28" s="24" t="s">
        <v>80</v>
      </c>
      <c r="R28" s="24" t="s">
        <v>80</v>
      </c>
      <c r="S28" s="24" t="s">
        <v>80</v>
      </c>
      <c r="T28" s="24" t="s">
        <v>80</v>
      </c>
      <c r="U28" s="24" t="s">
        <v>80</v>
      </c>
      <c r="V28" s="24" t="str">
        <f>+T28</f>
        <v>na</v>
      </c>
      <c r="W28" s="24" t="s">
        <v>80</v>
      </c>
      <c r="X28" s="24" t="s">
        <v>80</v>
      </c>
      <c r="Y28" s="24" t="s">
        <v>80</v>
      </c>
      <c r="Z28" s="24" t="str">
        <f>+X28</f>
        <v>na</v>
      </c>
      <c r="AA28" s="24" t="s">
        <v>80</v>
      </c>
      <c r="AB28" s="24" t="s">
        <v>80</v>
      </c>
      <c r="AC28" s="24" t="s">
        <v>80</v>
      </c>
      <c r="AD28" s="24" t="str">
        <f>+AB28</f>
        <v>na</v>
      </c>
      <c r="AE28" s="24" t="s">
        <v>80</v>
      </c>
      <c r="AF28" s="24" t="s">
        <v>80</v>
      </c>
      <c r="AG28" s="24" t="s">
        <v>80</v>
      </c>
      <c r="AH28" s="24" t="s">
        <v>80</v>
      </c>
      <c r="AI28" s="24" t="s">
        <v>80</v>
      </c>
      <c r="AJ28" s="24" t="str">
        <f>+AH28</f>
        <v>na</v>
      </c>
      <c r="AK28" s="24" t="s">
        <v>80</v>
      </c>
      <c r="AL28" s="24" t="s">
        <v>80</v>
      </c>
      <c r="AM28" s="24" t="s">
        <v>80</v>
      </c>
      <c r="AN28" s="24" t="str">
        <f>+AL28</f>
        <v>na</v>
      </c>
      <c r="AO28" s="24" t="s">
        <v>80</v>
      </c>
      <c r="AP28" s="24" t="s">
        <v>80</v>
      </c>
      <c r="AQ28" s="24" t="s">
        <v>80</v>
      </c>
      <c r="AR28" s="24" t="str">
        <f>+AP28</f>
        <v>na</v>
      </c>
      <c r="AS28" s="24" t="s">
        <v>80</v>
      </c>
      <c r="AT28" s="24" t="s">
        <v>80</v>
      </c>
      <c r="AU28" s="24" t="s">
        <v>80</v>
      </c>
      <c r="AV28" s="24" t="s">
        <v>80</v>
      </c>
      <c r="AW28" s="24" t="s">
        <v>80</v>
      </c>
      <c r="AX28" s="24" t="s">
        <v>80</v>
      </c>
      <c r="AY28" s="24" t="s">
        <v>80</v>
      </c>
      <c r="AZ28" s="24" t="str">
        <f>+AW28</f>
        <v>na</v>
      </c>
      <c r="BA28" s="24" t="s">
        <v>80</v>
      </c>
      <c r="BB28" s="24" t="s">
        <v>80</v>
      </c>
      <c r="BC28" s="24" t="s">
        <v>80</v>
      </c>
      <c r="BD28" s="24" t="s">
        <v>80</v>
      </c>
      <c r="BE28" s="24" t="s">
        <v>80</v>
      </c>
      <c r="BF28" s="24" t="str">
        <f>+BC28</f>
        <v>na</v>
      </c>
      <c r="BG28" s="24" t="s">
        <v>80</v>
      </c>
      <c r="BH28" s="24" t="s">
        <v>80</v>
      </c>
      <c r="BI28" s="24" t="s">
        <v>80</v>
      </c>
      <c r="BJ28" s="24" t="s">
        <v>80</v>
      </c>
      <c r="BK28" s="24" t="s">
        <v>80</v>
      </c>
      <c r="BL28" s="24" t="str">
        <f>+BI28</f>
        <v>na</v>
      </c>
      <c r="BM28" s="24" t="s">
        <v>80</v>
      </c>
      <c r="BN28" s="24" t="s">
        <v>80</v>
      </c>
      <c r="BO28" s="24" t="s">
        <v>80</v>
      </c>
      <c r="BP28" s="24" t="s">
        <v>80</v>
      </c>
      <c r="BQ28" s="24" t="s">
        <v>80</v>
      </c>
      <c r="BR28" s="24" t="s">
        <v>80</v>
      </c>
      <c r="BS28" s="24" t="s">
        <v>80</v>
      </c>
      <c r="BT28" s="24" t="s">
        <v>80</v>
      </c>
      <c r="BU28" s="24" t="str">
        <f>+BR28</f>
        <v>na</v>
      </c>
      <c r="BV28" s="24" t="s">
        <v>80</v>
      </c>
      <c r="BW28" s="24" t="s">
        <v>80</v>
      </c>
      <c r="BX28" s="24" t="s">
        <v>80</v>
      </c>
      <c r="BY28" s="24" t="s">
        <v>80</v>
      </c>
      <c r="BZ28" s="24" t="s">
        <v>80</v>
      </c>
      <c r="CA28" s="24" t="str">
        <f>+BX28</f>
        <v>na</v>
      </c>
      <c r="CB28" s="24" t="s">
        <v>80</v>
      </c>
      <c r="CC28" s="24" t="s">
        <v>80</v>
      </c>
      <c r="CD28" s="24" t="s">
        <v>80</v>
      </c>
      <c r="CE28" s="24" t="s">
        <v>80</v>
      </c>
      <c r="CF28" s="24" t="s">
        <v>80</v>
      </c>
      <c r="CG28" s="24" t="str">
        <f>+CD28</f>
        <v>na</v>
      </c>
      <c r="CH28" s="24" t="s">
        <v>80</v>
      </c>
      <c r="CI28" s="24" t="s">
        <v>80</v>
      </c>
      <c r="CJ28" s="24">
        <v>0.14268112141022143</v>
      </c>
      <c r="CK28" s="24" t="s">
        <v>80</v>
      </c>
      <c r="CL28" s="24" t="s">
        <v>80</v>
      </c>
      <c r="CM28" s="24">
        <v>0.17365652781291291</v>
      </c>
      <c r="CN28" s="24" t="s">
        <v>80</v>
      </c>
      <c r="CO28" s="24" t="s">
        <v>80</v>
      </c>
      <c r="CP28" s="24">
        <f>+CM28</f>
        <v>0.17365652781291291</v>
      </c>
      <c r="CQ28" s="24" t="s">
        <v>80</v>
      </c>
      <c r="CR28" s="24" t="s">
        <v>80</v>
      </c>
      <c r="CS28" s="24">
        <v>0.2375933485670827</v>
      </c>
      <c r="CT28" s="24" t="s">
        <v>80</v>
      </c>
      <c r="CU28" s="24" t="s">
        <v>80</v>
      </c>
      <c r="CV28" s="24">
        <f>+CS28</f>
        <v>0.2375933485670827</v>
      </c>
      <c r="CW28" s="24" t="s">
        <v>80</v>
      </c>
      <c r="CX28" s="24" t="s">
        <v>80</v>
      </c>
      <c r="CY28" s="24">
        <v>0.16902273886017599</v>
      </c>
      <c r="CZ28" s="24" t="s">
        <v>80</v>
      </c>
      <c r="DA28" s="24" t="s">
        <v>80</v>
      </c>
      <c r="DB28" s="24">
        <f>+CY28</f>
        <v>0.16902273886017599</v>
      </c>
      <c r="DC28" s="24" t="s">
        <v>80</v>
      </c>
      <c r="DD28" s="24" t="s">
        <v>80</v>
      </c>
      <c r="DE28" s="24">
        <v>0.20795215902606853</v>
      </c>
      <c r="DF28" s="24" t="s">
        <v>80</v>
      </c>
      <c r="DG28" s="226">
        <f>(DE28-CJ28)*100</f>
        <v>6.5271037615847103</v>
      </c>
      <c r="DH28" s="24">
        <v>0.20318320307085633</v>
      </c>
      <c r="DI28" s="24" t="s">
        <v>80</v>
      </c>
      <c r="DJ28" s="226">
        <f>(DH28-CM28)*100</f>
        <v>2.9526675257943418</v>
      </c>
      <c r="DK28" s="24">
        <f>+DH28</f>
        <v>0.20318320307085633</v>
      </c>
      <c r="DL28" s="24" t="s">
        <v>80</v>
      </c>
      <c r="DM28" s="226">
        <f>(DK28-CP28)*100</f>
        <v>2.9526675257943418</v>
      </c>
      <c r="DN28" s="24">
        <v>0.24799625296339847</v>
      </c>
      <c r="DO28" s="24" t="s">
        <v>80</v>
      </c>
      <c r="DP28" s="226">
        <f>(DN28-CS28)*100</f>
        <v>1.0402904396315775</v>
      </c>
      <c r="DQ28" s="24">
        <f>+DN28</f>
        <v>0.24799625296339847</v>
      </c>
      <c r="DR28" s="24" t="s">
        <v>80</v>
      </c>
      <c r="DS28" s="226">
        <f>(DQ28-CV28)*100</f>
        <v>1.0402904396315775</v>
      </c>
      <c r="DT28" s="24">
        <v>0.22124942192718561</v>
      </c>
      <c r="DU28" s="24" t="s">
        <v>80</v>
      </c>
      <c r="DV28" s="226">
        <f>(DT28-CY28)*100</f>
        <v>5.222668306700962</v>
      </c>
      <c r="DW28" s="24">
        <f>+DT28</f>
        <v>0.22124942192718561</v>
      </c>
      <c r="DX28" s="24" t="s">
        <v>80</v>
      </c>
      <c r="DY28" s="226">
        <f>(DW28-DB28)*100</f>
        <v>5.222668306700962</v>
      </c>
      <c r="DZ28" s="24">
        <v>0.25777506501353181</v>
      </c>
      <c r="EA28" s="24" t="s">
        <v>80</v>
      </c>
      <c r="EB28" s="226">
        <f>(DZ28-DE28)*100</f>
        <v>4.982290598746328</v>
      </c>
      <c r="EC28" s="24">
        <v>0.22185590786100048</v>
      </c>
      <c r="ED28" s="24" t="s">
        <v>80</v>
      </c>
      <c r="EE28" s="226">
        <f>(EC28-DH28)*100</f>
        <v>1.8672704790144157</v>
      </c>
      <c r="EF28" s="24">
        <f>+EC28</f>
        <v>0.22185590786100048</v>
      </c>
      <c r="EG28" s="24" t="s">
        <v>80</v>
      </c>
      <c r="EH28" s="226">
        <f>(EF28-DK28)*100</f>
        <v>1.8672704790144157</v>
      </c>
      <c r="EI28" s="24">
        <v>0.20622801690337553</v>
      </c>
      <c r="EJ28" s="24" t="s">
        <v>80</v>
      </c>
      <c r="EK28" s="226">
        <f>(EI28-DN28)*100</f>
        <v>-4.1768236060022943</v>
      </c>
      <c r="EL28" s="24">
        <f>+EI28</f>
        <v>0.20622801690337553</v>
      </c>
      <c r="EM28" s="24" t="s">
        <v>80</v>
      </c>
      <c r="EN28" s="226">
        <f>(EL28-DQ28)*100</f>
        <v>-4.1768236060022943</v>
      </c>
      <c r="EO28" s="24">
        <v>0.16551709098059461</v>
      </c>
      <c r="EP28" s="24" t="s">
        <v>80</v>
      </c>
      <c r="EQ28" s="226">
        <f>(EO28-DT28)*100</f>
        <v>-5.5732330946590993</v>
      </c>
      <c r="ER28" s="24">
        <f>+EO28</f>
        <v>0.16551709098059461</v>
      </c>
      <c r="ES28" s="24" t="s">
        <v>80</v>
      </c>
      <c r="ET28" s="226">
        <f>(ER28-DW28)*100</f>
        <v>-5.5732330946590993</v>
      </c>
      <c r="EU28" s="24">
        <v>0.22574194285847871</v>
      </c>
      <c r="EV28" s="24" t="s">
        <v>80</v>
      </c>
      <c r="EW28" s="226">
        <f>(EU28-DZ28)*100</f>
        <v>-3.2033122155053109</v>
      </c>
      <c r="EX28" s="24">
        <v>0.2548163786688511</v>
      </c>
      <c r="EY28" s="24" t="s">
        <v>80</v>
      </c>
      <c r="EZ28" s="226">
        <f>(EX28-EC28)*100</f>
        <v>3.296047080785061</v>
      </c>
      <c r="FA28" s="24">
        <f>+EX28</f>
        <v>0.2548163786688511</v>
      </c>
      <c r="FB28" s="24" t="s">
        <v>80</v>
      </c>
      <c r="FC28" s="226">
        <f>(FA28-EF28)*100</f>
        <v>3.296047080785061</v>
      </c>
      <c r="FD28" s="24">
        <v>0.21579380462184455</v>
      </c>
      <c r="FE28" s="24" t="s">
        <v>80</v>
      </c>
      <c r="FF28" s="226">
        <f>(FD28-EI28)*100</f>
        <v>0.95657877184690265</v>
      </c>
      <c r="FG28" s="24">
        <f>+FD28</f>
        <v>0.21579380462184455</v>
      </c>
      <c r="FH28" s="24" t="s">
        <v>80</v>
      </c>
      <c r="FI28" s="226">
        <f>(FG28-EL28)*100</f>
        <v>0.95657877184690265</v>
      </c>
      <c r="FJ28" s="24">
        <v>0.16860221453574487</v>
      </c>
      <c r="FK28" s="24" t="s">
        <v>80</v>
      </c>
      <c r="FL28" s="226">
        <f>(FJ28-EO28)*100</f>
        <v>0.30851235551502543</v>
      </c>
      <c r="FM28" s="24">
        <f>+FJ28</f>
        <v>0.16860221453574487</v>
      </c>
      <c r="FN28" s="24" t="s">
        <v>80</v>
      </c>
      <c r="FO28" s="226">
        <f>(FM28-ER28)*100</f>
        <v>0.30851235551502543</v>
      </c>
      <c r="FP28" s="24">
        <v>0.23077806027711292</v>
      </c>
      <c r="FQ28" s="24" t="s">
        <v>80</v>
      </c>
      <c r="FR28" s="226">
        <f>(FP28-EU28)*100</f>
        <v>0.50361174186342172</v>
      </c>
      <c r="FS28" s="24">
        <v>0.23798912891540613</v>
      </c>
      <c r="FT28" s="24" t="s">
        <v>80</v>
      </c>
      <c r="FU28" s="226">
        <f>(FS28-EX28)*100</f>
        <v>-1.6827249753444962</v>
      </c>
      <c r="FV28" s="24">
        <f>+FS28</f>
        <v>0.23798912891540613</v>
      </c>
      <c r="FW28" s="24" t="s">
        <v>80</v>
      </c>
      <c r="FX28" s="226">
        <f>(FV28-FA28)*100</f>
        <v>-1.6827249753444962</v>
      </c>
      <c r="FY28" s="24">
        <v>0.22711972112836037</v>
      </c>
      <c r="FZ28" s="24" t="s">
        <v>80</v>
      </c>
      <c r="GA28" s="226">
        <f>(FY28-FD28)*100</f>
        <v>1.1325916506515821</v>
      </c>
      <c r="GB28" s="24">
        <f>+FY28</f>
        <v>0.22711972112836037</v>
      </c>
      <c r="GC28" s="24" t="s">
        <v>80</v>
      </c>
      <c r="GD28" s="226">
        <f>(GB28-FG28)*100</f>
        <v>1.1325916506515821</v>
      </c>
      <c r="GE28" s="24">
        <v>0.17799999999999999</v>
      </c>
      <c r="GF28" s="24" t="s">
        <v>80</v>
      </c>
      <c r="GG28" s="226">
        <f>(GE28-FJ28)*100</f>
        <v>0.93977854642551262</v>
      </c>
      <c r="GH28" s="24">
        <f>+GE28</f>
        <v>0.17799999999999999</v>
      </c>
      <c r="GI28" s="24" t="s">
        <v>80</v>
      </c>
      <c r="GJ28" s="226">
        <f>(GH28-FM28)*100</f>
        <v>0.93977854642551262</v>
      </c>
      <c r="GK28" s="24">
        <v>0.2349560068737872</v>
      </c>
      <c r="GL28" s="24" t="s">
        <v>80</v>
      </c>
      <c r="GM28" s="226">
        <f>(GK28-FP28)*100</f>
        <v>0.41779465966742813</v>
      </c>
      <c r="GN28" s="24">
        <v>0.24199999999999999</v>
      </c>
      <c r="GO28" s="24" t="s">
        <v>80</v>
      </c>
      <c r="GP28" s="226">
        <f>(GN28-FS28)*100</f>
        <v>0.40108710845938589</v>
      </c>
      <c r="GQ28" s="24">
        <f>+GN28</f>
        <v>0.24199999999999999</v>
      </c>
      <c r="GR28" s="24" t="s">
        <v>80</v>
      </c>
      <c r="GS28" s="226">
        <f>(GQ28-FV28)*100</f>
        <v>0.40108710845938589</v>
      </c>
      <c r="GT28" s="24">
        <v>0.23179692520237671</v>
      </c>
      <c r="GU28" s="24" t="s">
        <v>80</v>
      </c>
      <c r="GV28" s="226">
        <f>(GT28-FY28)*100</f>
        <v>0.4677204074016339</v>
      </c>
      <c r="GW28" s="24">
        <f>+GT28</f>
        <v>0.23179692520237671</v>
      </c>
      <c r="GX28" s="24" t="s">
        <v>80</v>
      </c>
      <c r="GY28" s="226">
        <f>(GW28-GB28)*100</f>
        <v>0.4677204074016339</v>
      </c>
      <c r="GZ28" s="24">
        <v>0.18084709331498011</v>
      </c>
      <c r="HA28" s="24" t="s">
        <v>80</v>
      </c>
      <c r="HB28" s="226">
        <f>(GZ28-GE28)*100</f>
        <v>0.28470933149801203</v>
      </c>
      <c r="HC28" s="24">
        <f>+GZ28</f>
        <v>0.18084709331498011</v>
      </c>
      <c r="HD28" s="24" t="s">
        <v>80</v>
      </c>
      <c r="HE28" s="226">
        <f>(HC28-GH28)*100</f>
        <v>0.28470933149801203</v>
      </c>
      <c r="HF28" s="24">
        <v>0.20056926489464583</v>
      </c>
      <c r="HG28" s="24" t="s">
        <v>80</v>
      </c>
      <c r="HH28" s="226">
        <f>(HF28-GK28)*100</f>
        <v>-3.4386741979141378</v>
      </c>
    </row>
    <row r="29" spans="2:216" ht="16.5" customHeight="1">
      <c r="B29" s="222" t="s">
        <v>385</v>
      </c>
      <c r="C29" s="222" t="s">
        <v>1106</v>
      </c>
      <c r="D29" s="24" t="s">
        <v>80</v>
      </c>
      <c r="E29" s="24" t="s">
        <v>80</v>
      </c>
      <c r="F29" s="24" t="s">
        <v>80</v>
      </c>
      <c r="G29" s="24" t="s">
        <v>80</v>
      </c>
      <c r="H29" s="24" t="s">
        <v>80</v>
      </c>
      <c r="I29" s="24" t="s">
        <v>80</v>
      </c>
      <c r="J29" s="24" t="s">
        <v>80</v>
      </c>
      <c r="K29" s="24" t="s">
        <v>80</v>
      </c>
      <c r="L29" s="24" t="s">
        <v>80</v>
      </c>
      <c r="M29" s="24" t="s">
        <v>80</v>
      </c>
      <c r="N29" s="24" t="s">
        <v>80</v>
      </c>
      <c r="O29" s="24" t="s">
        <v>80</v>
      </c>
      <c r="P29" s="24" t="s">
        <v>80</v>
      </c>
      <c r="Q29" s="24" t="s">
        <v>80</v>
      </c>
      <c r="R29" s="24">
        <v>0.14422240507817088</v>
      </c>
      <c r="S29" s="24" t="s">
        <v>80</v>
      </c>
      <c r="T29" s="24">
        <v>0.19687079845600033</v>
      </c>
      <c r="U29" s="24" t="s">
        <v>80</v>
      </c>
      <c r="V29" s="24">
        <f>+T29</f>
        <v>0.19687079845600033</v>
      </c>
      <c r="W29" s="24" t="s">
        <v>80</v>
      </c>
      <c r="X29" s="24">
        <v>0.21116636204907235</v>
      </c>
      <c r="Y29" s="24" t="s">
        <v>80</v>
      </c>
      <c r="Z29" s="24">
        <f>+X29</f>
        <v>0.21116636204907235</v>
      </c>
      <c r="AA29" s="24" t="s">
        <v>80</v>
      </c>
      <c r="AB29" s="24">
        <v>0.21247346831044001</v>
      </c>
      <c r="AC29" s="24" t="s">
        <v>80</v>
      </c>
      <c r="AD29" s="24">
        <f>+AB29</f>
        <v>0.21247346831044001</v>
      </c>
      <c r="AE29" s="24" t="s">
        <v>80</v>
      </c>
      <c r="AF29" s="24">
        <v>0.20170569293217194</v>
      </c>
      <c r="AG29" s="24" t="s">
        <v>80</v>
      </c>
      <c r="AH29" s="24">
        <v>0.1957269121959099</v>
      </c>
      <c r="AI29" s="24" t="s">
        <v>80</v>
      </c>
      <c r="AJ29" s="24">
        <f>+AH29</f>
        <v>0.1957269121959099</v>
      </c>
      <c r="AK29" s="24" t="s">
        <v>80</v>
      </c>
      <c r="AL29" s="24">
        <v>0.20089745318436389</v>
      </c>
      <c r="AM29" s="24" t="s">
        <v>80</v>
      </c>
      <c r="AN29" s="24">
        <f>+AL29</f>
        <v>0.20089745318436389</v>
      </c>
      <c r="AO29" s="24" t="s">
        <v>80</v>
      </c>
      <c r="AP29" s="24">
        <v>0.20260944902429004</v>
      </c>
      <c r="AQ29" s="24" t="s">
        <v>80</v>
      </c>
      <c r="AR29" s="24">
        <f>+AP29</f>
        <v>0.20260944902429004</v>
      </c>
      <c r="AS29" s="24" t="s">
        <v>80</v>
      </c>
      <c r="AT29" s="24">
        <v>0.18010512026704475</v>
      </c>
      <c r="AU29" s="24" t="s">
        <v>80</v>
      </c>
      <c r="AV29" s="226">
        <f>(AT29-AF29)*100</f>
        <v>-2.1600572665127187</v>
      </c>
      <c r="AW29" s="24">
        <v>0.18113264764325743</v>
      </c>
      <c r="AX29" s="24" t="s">
        <v>80</v>
      </c>
      <c r="AY29" s="226">
        <f>(AW29-AH29)*100</f>
        <v>-1.4594264552652474</v>
      </c>
      <c r="AZ29" s="24">
        <f>+AW29</f>
        <v>0.18113264764325743</v>
      </c>
      <c r="BA29" s="24" t="s">
        <v>80</v>
      </c>
      <c r="BB29" s="226">
        <f>(AZ29-AJ29)*100</f>
        <v>-1.4594264552652474</v>
      </c>
      <c r="BC29" s="24">
        <v>0.17332746048615455</v>
      </c>
      <c r="BD29" s="24" t="s">
        <v>80</v>
      </c>
      <c r="BE29" s="226">
        <f>(BC29-AL29)*100</f>
        <v>-2.756999269820934</v>
      </c>
      <c r="BF29" s="24">
        <f>+BC29</f>
        <v>0.17332746048615455</v>
      </c>
      <c r="BG29" s="24" t="s">
        <v>80</v>
      </c>
      <c r="BH29" s="226">
        <f>(BF29-AN29)*100</f>
        <v>-2.756999269820934</v>
      </c>
      <c r="BI29" s="24">
        <v>0.16482050898043654</v>
      </c>
      <c r="BJ29" s="24" t="s">
        <v>80</v>
      </c>
      <c r="BK29" s="226">
        <f>(BI29-AP29)*100</f>
        <v>-3.7788940043853496</v>
      </c>
      <c r="BL29" s="24">
        <f>+BI29</f>
        <v>0.16482050898043654</v>
      </c>
      <c r="BM29" s="24" t="s">
        <v>80</v>
      </c>
      <c r="BN29" s="226">
        <f>(BL29-AR29)*100</f>
        <v>-3.7788940043853496</v>
      </c>
      <c r="BO29" s="24">
        <v>0.16490270157510811</v>
      </c>
      <c r="BP29" s="24" t="s">
        <v>80</v>
      </c>
      <c r="BQ29" s="226">
        <f>(BO29-AT29)*100</f>
        <v>-1.5202418691936641</v>
      </c>
      <c r="BR29" s="24">
        <v>0.16801005555644338</v>
      </c>
      <c r="BS29" s="24" t="s">
        <v>80</v>
      </c>
      <c r="BT29" s="226">
        <f>(BR29-AW29)*100</f>
        <v>-1.3122592086814044</v>
      </c>
      <c r="BU29" s="24">
        <f>+BR29</f>
        <v>0.16801005555644338</v>
      </c>
      <c r="BV29" s="24" t="s">
        <v>80</v>
      </c>
      <c r="BW29" s="226">
        <f>(BU29-AZ29)*100</f>
        <v>-1.3122592086814044</v>
      </c>
      <c r="BX29" s="24">
        <v>0.16451921724134325</v>
      </c>
      <c r="BY29" s="24" t="s">
        <v>80</v>
      </c>
      <c r="BZ29" s="226">
        <f>(BX29-BC29)*100</f>
        <v>-0.88082432448113035</v>
      </c>
      <c r="CA29" s="24">
        <f>+BX29</f>
        <v>0.16451921724134325</v>
      </c>
      <c r="CB29" s="24" t="s">
        <v>80</v>
      </c>
      <c r="CC29" s="226">
        <f>(CA29-BF29)*100</f>
        <v>-0.88082432448113035</v>
      </c>
      <c r="CD29" s="24">
        <v>0.16506096737439116</v>
      </c>
      <c r="CE29" s="24" t="s">
        <v>80</v>
      </c>
      <c r="CF29" s="226">
        <f>(CD29-BI29)*100</f>
        <v>2.4045839395461788E-2</v>
      </c>
      <c r="CG29" s="24">
        <f>+CD29</f>
        <v>0.16506096737439116</v>
      </c>
      <c r="CH29" s="24" t="s">
        <v>80</v>
      </c>
      <c r="CI29" s="226">
        <f>(CG29-BL29)*100</f>
        <v>2.4045839395461788E-2</v>
      </c>
      <c r="CJ29" s="24">
        <v>0.17386662909374626</v>
      </c>
      <c r="CK29" s="24" t="s">
        <v>80</v>
      </c>
      <c r="CL29" s="226">
        <f>(CJ29-BO29)*100</f>
        <v>0.89639275186381429</v>
      </c>
      <c r="CM29" s="24">
        <v>0.17500389953818768</v>
      </c>
      <c r="CN29" s="24" t="s">
        <v>80</v>
      </c>
      <c r="CO29" s="226">
        <f>(CM29-BR29)*100</f>
        <v>0.69938439817442966</v>
      </c>
      <c r="CP29" s="24">
        <f>+CM29</f>
        <v>0.17500389953818768</v>
      </c>
      <c r="CQ29" s="24" t="s">
        <v>80</v>
      </c>
      <c r="CR29" s="226">
        <f>(CP29-BU29)*100</f>
        <v>0.69938439817442966</v>
      </c>
      <c r="CS29" s="24">
        <v>0.18108919738553259</v>
      </c>
      <c r="CT29" s="24" t="s">
        <v>80</v>
      </c>
      <c r="CU29" s="226">
        <f>(CS29-BX29)*100</f>
        <v>1.6569980144189338</v>
      </c>
      <c r="CV29" s="24">
        <f>+CS29</f>
        <v>0.18108919738553259</v>
      </c>
      <c r="CW29" s="24" t="s">
        <v>80</v>
      </c>
      <c r="CX29" s="226">
        <f>(CV29-CA29)*100</f>
        <v>1.6569980144189338</v>
      </c>
      <c r="CY29" s="24">
        <v>0.17774401511512933</v>
      </c>
      <c r="CZ29" s="24" t="s">
        <v>80</v>
      </c>
      <c r="DA29" s="226">
        <f>(CY29-CD29)*100</f>
        <v>1.2683047740738167</v>
      </c>
      <c r="DB29" s="24">
        <f>+CY29</f>
        <v>0.17774401511512933</v>
      </c>
      <c r="DC29" s="24" t="s">
        <v>80</v>
      </c>
      <c r="DD29" s="226">
        <f>(DB29-CG29)*100</f>
        <v>1.2683047740738167</v>
      </c>
      <c r="DE29" s="24">
        <v>0.16992156118724799</v>
      </c>
      <c r="DF29" s="24" t="s">
        <v>80</v>
      </c>
      <c r="DG29" s="226">
        <f>(DE29-CJ29)*100</f>
        <v>-0.39450679064982619</v>
      </c>
      <c r="DH29" s="24">
        <v>0.16255533096113953</v>
      </c>
      <c r="DI29" s="24" t="s">
        <v>80</v>
      </c>
      <c r="DJ29" s="226">
        <f>(DH29-CM29)*100</f>
        <v>-1.2448568577048151</v>
      </c>
      <c r="DK29" s="24">
        <f>+DH29</f>
        <v>0.16255533096113953</v>
      </c>
      <c r="DL29" s="24" t="s">
        <v>80</v>
      </c>
      <c r="DM29" s="226">
        <f>(DK29-CP29)*100</f>
        <v>-1.2448568577048151</v>
      </c>
      <c r="DN29" s="24">
        <v>0.16190704604936473</v>
      </c>
      <c r="DO29" s="24" t="s">
        <v>80</v>
      </c>
      <c r="DP29" s="226">
        <f>(DN29-CS29)*100</f>
        <v>-1.9182151336167852</v>
      </c>
      <c r="DQ29" s="24">
        <f>+DN29</f>
        <v>0.16190704604936473</v>
      </c>
      <c r="DR29" s="24" t="s">
        <v>80</v>
      </c>
      <c r="DS29" s="226">
        <f>(DQ29-CV29)*100</f>
        <v>-1.9182151336167852</v>
      </c>
      <c r="DT29" s="24">
        <v>0.15823903879517576</v>
      </c>
      <c r="DU29" s="24" t="s">
        <v>80</v>
      </c>
      <c r="DV29" s="226">
        <f>(DT29-CY29)*100</f>
        <v>-1.9504976319953571</v>
      </c>
      <c r="DW29" s="24">
        <f>+DT29</f>
        <v>0.15823903879517576</v>
      </c>
      <c r="DX29" s="24" t="s">
        <v>80</v>
      </c>
      <c r="DY29" s="226">
        <f>(DW29-DB29)*100</f>
        <v>-1.9504976319953571</v>
      </c>
      <c r="DZ29" s="24">
        <v>0.1549239411329569</v>
      </c>
      <c r="EA29" s="24" t="s">
        <v>80</v>
      </c>
      <c r="EB29" s="226">
        <f>(DZ29-DE29)*100</f>
        <v>-1.4997620054291088</v>
      </c>
      <c r="EC29" s="24">
        <v>0.15844030877720527</v>
      </c>
      <c r="ED29" s="24" t="s">
        <v>80</v>
      </c>
      <c r="EE29" s="226">
        <f>(EC29-DH29)*100</f>
        <v>-0.41150221839342527</v>
      </c>
      <c r="EF29" s="24">
        <f>+EC29</f>
        <v>0.15844030877720527</v>
      </c>
      <c r="EG29" s="24" t="s">
        <v>80</v>
      </c>
      <c r="EH29" s="226">
        <f>(EF29-DK29)*100</f>
        <v>-0.41150221839342527</v>
      </c>
      <c r="EI29" s="24">
        <v>0.15764319543092797</v>
      </c>
      <c r="EJ29" s="24" t="s">
        <v>80</v>
      </c>
      <c r="EK29" s="226">
        <f>(EI29-DN29)*100</f>
        <v>-0.42638506184367597</v>
      </c>
      <c r="EL29" s="24">
        <f>+EI29</f>
        <v>0.15764319543092797</v>
      </c>
      <c r="EM29" s="24" t="s">
        <v>80</v>
      </c>
      <c r="EN29" s="226">
        <f>(EL29-DQ29)*100</f>
        <v>-0.42638506184367597</v>
      </c>
      <c r="EO29" s="24">
        <v>0.15338733987801365</v>
      </c>
      <c r="EP29" s="24" t="s">
        <v>80</v>
      </c>
      <c r="EQ29" s="226">
        <f>(EO29-DT29)*100</f>
        <v>-0.48516989171621117</v>
      </c>
      <c r="ER29" s="24">
        <f>+EO29</f>
        <v>0.15338733987801365</v>
      </c>
      <c r="ES29" s="24" t="s">
        <v>80</v>
      </c>
      <c r="ET29" s="226">
        <f>(ER29-DW29)*100</f>
        <v>-0.48516989171621117</v>
      </c>
      <c r="EU29" s="24">
        <v>0.1526303241718327</v>
      </c>
      <c r="EV29" s="24" t="s">
        <v>80</v>
      </c>
      <c r="EW29" s="226">
        <f>(EU29-DZ29)*100</f>
        <v>-0.22936169611242063</v>
      </c>
      <c r="EX29" s="24">
        <v>0.16495115742586244</v>
      </c>
      <c r="EY29" s="24" t="s">
        <v>80</v>
      </c>
      <c r="EZ29" s="226">
        <f>(EX29-EC29)*100</f>
        <v>0.65108486486571693</v>
      </c>
      <c r="FA29" s="24">
        <f>+EX29</f>
        <v>0.16495115742586244</v>
      </c>
      <c r="FB29" s="24" t="s">
        <v>80</v>
      </c>
      <c r="FC29" s="226">
        <f>(FA29-EF29)*100</f>
        <v>0.65108486486571693</v>
      </c>
      <c r="FD29" s="24">
        <v>0.1487971494883796</v>
      </c>
      <c r="FE29" s="24" t="s">
        <v>80</v>
      </c>
      <c r="FF29" s="226">
        <f>(FD29-EI29)*100</f>
        <v>-0.88460459425483695</v>
      </c>
      <c r="FG29" s="24">
        <f>+FD29</f>
        <v>0.1487971494883796</v>
      </c>
      <c r="FH29" s="24" t="s">
        <v>80</v>
      </c>
      <c r="FI29" s="226">
        <f>(FG29-EL29)*100</f>
        <v>-0.88460459425483695</v>
      </c>
      <c r="FJ29" s="24">
        <v>0.152</v>
      </c>
      <c r="FK29" s="24" t="s">
        <v>80</v>
      </c>
      <c r="FL29" s="226">
        <f>(FJ29-EO29)*100</f>
        <v>-0.13873398780136492</v>
      </c>
      <c r="FM29" s="24">
        <v>0.152</v>
      </c>
      <c r="FN29" s="24" t="s">
        <v>80</v>
      </c>
      <c r="FO29" s="226">
        <f>(FM29-ER29)*100</f>
        <v>-0.13873398780136492</v>
      </c>
      <c r="FP29" s="24">
        <v>0.15903776702013528</v>
      </c>
      <c r="FQ29" s="24" t="s">
        <v>80</v>
      </c>
      <c r="FR29" s="226">
        <f>(FP29-EU29)*100</f>
        <v>0.64074428483025803</v>
      </c>
      <c r="FS29" s="24">
        <v>0.16504549193259427</v>
      </c>
      <c r="FT29" s="24" t="s">
        <v>80</v>
      </c>
      <c r="FU29" s="226">
        <f>(FS29-EX29)*100</f>
        <v>9.4334506731824641E-3</v>
      </c>
      <c r="FV29" s="24">
        <f>+FS29</f>
        <v>0.16504549193259427</v>
      </c>
      <c r="FW29" s="24" t="s">
        <v>80</v>
      </c>
      <c r="FX29" s="226">
        <f>(FV29-FA29)*100</f>
        <v>9.4334506731824641E-3</v>
      </c>
      <c r="FY29" s="24">
        <v>0.17594014029274754</v>
      </c>
      <c r="FZ29" s="24" t="s">
        <v>80</v>
      </c>
      <c r="GA29" s="226">
        <f>(FY29-FD29)*100</f>
        <v>2.7142990804367937</v>
      </c>
      <c r="GB29" s="24">
        <f>+FY29</f>
        <v>0.17594014029274754</v>
      </c>
      <c r="GC29" s="24" t="s">
        <v>80</v>
      </c>
      <c r="GD29" s="226">
        <f>(GB29-FG29)*100</f>
        <v>2.7142990804367937</v>
      </c>
      <c r="GE29" s="24">
        <v>0.17899999999999999</v>
      </c>
      <c r="GF29" s="24" t="s">
        <v>80</v>
      </c>
      <c r="GG29" s="226">
        <f>(GE29-FJ29)*100</f>
        <v>2.6999999999999997</v>
      </c>
      <c r="GH29" s="24">
        <v>0.17899999999999999</v>
      </c>
      <c r="GI29" s="24" t="s">
        <v>80</v>
      </c>
      <c r="GJ29" s="226">
        <f>(GH29-FM29)*100</f>
        <v>2.6999999999999997</v>
      </c>
      <c r="GK29" s="24">
        <v>0.17199999999999999</v>
      </c>
      <c r="GL29" s="24" t="s">
        <v>80</v>
      </c>
      <c r="GM29" s="226">
        <f>(GK29-FP29)*100</f>
        <v>1.2962232979864707</v>
      </c>
      <c r="GN29" s="24">
        <v>0.16800000000000001</v>
      </c>
      <c r="GO29" s="24" t="s">
        <v>80</v>
      </c>
      <c r="GP29" s="226">
        <f>(GN29-FS29)*100</f>
        <v>0.29545080674057422</v>
      </c>
      <c r="GQ29" s="24">
        <f>+GN29</f>
        <v>0.16800000000000001</v>
      </c>
      <c r="GR29" s="24" t="s">
        <v>80</v>
      </c>
      <c r="GS29" s="226">
        <f>(GQ29-FV29)*100</f>
        <v>0.29545080674057422</v>
      </c>
      <c r="GT29" s="24">
        <v>0.17104207082543463</v>
      </c>
      <c r="GU29" s="24" t="s">
        <v>80</v>
      </c>
      <c r="GV29" s="226">
        <f>(GT29-FY29)*100</f>
        <v>-0.48980694673129155</v>
      </c>
      <c r="GW29" s="24">
        <f>+GT29</f>
        <v>0.17104207082543463</v>
      </c>
      <c r="GX29" s="24" t="s">
        <v>80</v>
      </c>
      <c r="GY29" s="226">
        <f>(GW29-GB29)*100</f>
        <v>-0.48980694673129155</v>
      </c>
      <c r="GZ29" s="24">
        <v>0.16843776425389076</v>
      </c>
      <c r="HA29" s="24" t="s">
        <v>80</v>
      </c>
      <c r="HB29" s="226">
        <f>(GZ29-GE29)*100</f>
        <v>-1.0562235746109234</v>
      </c>
      <c r="HC29" s="24">
        <f>+GZ29</f>
        <v>0.16843776425389076</v>
      </c>
      <c r="HD29" s="24" t="s">
        <v>80</v>
      </c>
      <c r="HE29" s="226">
        <f>(HC29-GH29)*100</f>
        <v>-1.0562235746109234</v>
      </c>
      <c r="HF29" s="24">
        <v>0.15593648340526245</v>
      </c>
      <c r="HG29" s="24" t="s">
        <v>80</v>
      </c>
      <c r="HH29" s="226">
        <f>(HF29-GK29)*100</f>
        <v>-1.6063516594737537</v>
      </c>
    </row>
    <row r="30" spans="2:216" ht="16.5" customHeight="1">
      <c r="B30" s="352" t="s">
        <v>100</v>
      </c>
      <c r="C30" s="352" t="s">
        <v>100</v>
      </c>
      <c r="D30" s="288" t="s">
        <v>80</v>
      </c>
      <c r="E30" s="288" t="s">
        <v>80</v>
      </c>
      <c r="F30" s="288" t="s">
        <v>80</v>
      </c>
      <c r="G30" s="288" t="s">
        <v>80</v>
      </c>
      <c r="H30" s="288" t="s">
        <v>80</v>
      </c>
      <c r="I30" s="288" t="s">
        <v>80</v>
      </c>
      <c r="J30" s="288" t="s">
        <v>80</v>
      </c>
      <c r="K30" s="288" t="s">
        <v>80</v>
      </c>
      <c r="L30" s="288" t="s">
        <v>80</v>
      </c>
      <c r="M30" s="288" t="s">
        <v>80</v>
      </c>
      <c r="N30" s="288" t="s">
        <v>80</v>
      </c>
      <c r="O30" s="288" t="s">
        <v>80</v>
      </c>
      <c r="P30" s="288" t="s">
        <v>80</v>
      </c>
      <c r="Q30" s="288" t="s">
        <v>80</v>
      </c>
      <c r="R30" s="288">
        <v>0.19443946015300168</v>
      </c>
      <c r="S30" s="288" t="s">
        <v>80</v>
      </c>
      <c r="T30" s="288">
        <v>0.2101894870754703</v>
      </c>
      <c r="U30" s="288" t="s">
        <v>80</v>
      </c>
      <c r="V30" s="288">
        <f>+T30</f>
        <v>0.2101894870754703</v>
      </c>
      <c r="W30" s="288" t="s">
        <v>80</v>
      </c>
      <c r="X30" s="288">
        <v>0.22466386214778378</v>
      </c>
      <c r="Y30" s="288" t="s">
        <v>80</v>
      </c>
      <c r="Z30" s="288">
        <f>+X30</f>
        <v>0.22466386214778378</v>
      </c>
      <c r="AA30" s="288" t="s">
        <v>80</v>
      </c>
      <c r="AB30" s="288">
        <v>0.14048330547076862</v>
      </c>
      <c r="AC30" s="288" t="s">
        <v>80</v>
      </c>
      <c r="AD30" s="288">
        <f>+AB30</f>
        <v>0.14048330547076862</v>
      </c>
      <c r="AE30" s="288" t="s">
        <v>80</v>
      </c>
      <c r="AF30" s="288">
        <v>0.20807369661963257</v>
      </c>
      <c r="AG30" s="288" t="s">
        <v>80</v>
      </c>
      <c r="AH30" s="288">
        <v>0.21380717486522283</v>
      </c>
      <c r="AI30" s="288" t="s">
        <v>80</v>
      </c>
      <c r="AJ30" s="288">
        <f>+AH30</f>
        <v>0.21380717486522283</v>
      </c>
      <c r="AK30" s="288" t="s">
        <v>80</v>
      </c>
      <c r="AL30" s="288">
        <v>0.23470248609014971</v>
      </c>
      <c r="AM30" s="288" t="s">
        <v>80</v>
      </c>
      <c r="AN30" s="288">
        <f>+AL30</f>
        <v>0.23470248609014971</v>
      </c>
      <c r="AO30" s="288" t="s">
        <v>80</v>
      </c>
      <c r="AP30" s="288">
        <v>0.15748688688114246</v>
      </c>
      <c r="AQ30" s="288" t="s">
        <v>80</v>
      </c>
      <c r="AR30" s="288">
        <f>+AP30</f>
        <v>0.15748688688114246</v>
      </c>
      <c r="AS30" s="288" t="s">
        <v>80</v>
      </c>
      <c r="AT30" s="288">
        <v>0.22589033128380459</v>
      </c>
      <c r="AU30" s="288" t="s">
        <v>80</v>
      </c>
      <c r="AV30" s="353">
        <f>(AT30-AF30)*100</f>
        <v>1.7816634664172022</v>
      </c>
      <c r="AW30" s="288">
        <v>0.21313316692329476</v>
      </c>
      <c r="AX30" s="288" t="s">
        <v>80</v>
      </c>
      <c r="AY30" s="353">
        <f>(AW30-AH30)*100</f>
        <v>-6.7400794192806757E-2</v>
      </c>
      <c r="AZ30" s="288">
        <f>+AW30</f>
        <v>0.21313316692329476</v>
      </c>
      <c r="BA30" s="288" t="s">
        <v>80</v>
      </c>
      <c r="BB30" s="353">
        <f>(AZ30-AJ30)*100</f>
        <v>-6.7400794192806757E-2</v>
      </c>
      <c r="BC30" s="288">
        <v>0.21606951861547777</v>
      </c>
      <c r="BD30" s="288" t="s">
        <v>80</v>
      </c>
      <c r="BE30" s="353">
        <f>(BC30-AL30)*100</f>
        <v>-1.863296747467194</v>
      </c>
      <c r="BF30" s="288">
        <f>+BC30</f>
        <v>0.21606951861547777</v>
      </c>
      <c r="BG30" s="288" t="s">
        <v>80</v>
      </c>
      <c r="BH30" s="353">
        <f>(BF30-AN30)*100</f>
        <v>-1.863296747467194</v>
      </c>
      <c r="BI30" s="288">
        <v>0.12393918365286664</v>
      </c>
      <c r="BJ30" s="288" t="s">
        <v>80</v>
      </c>
      <c r="BK30" s="353">
        <f>(BI30-AP30)*100</f>
        <v>-3.3547703228275814</v>
      </c>
      <c r="BL30" s="288">
        <f>+BI30</f>
        <v>0.12393918365286664</v>
      </c>
      <c r="BM30" s="288" t="s">
        <v>80</v>
      </c>
      <c r="BN30" s="353">
        <f>(BL30-AR30)*100</f>
        <v>-3.3547703228275814</v>
      </c>
      <c r="BO30" s="288">
        <v>0.19758255240786929</v>
      </c>
      <c r="BP30" s="288" t="s">
        <v>80</v>
      </c>
      <c r="BQ30" s="353">
        <f>(BO30-AT30)*100</f>
        <v>-2.8307778875935301</v>
      </c>
      <c r="BR30" s="288">
        <v>0.19644715043774863</v>
      </c>
      <c r="BS30" s="288" t="s">
        <v>80</v>
      </c>
      <c r="BT30" s="353">
        <f>(BR30-AW30)*100</f>
        <v>-1.6686016485546129</v>
      </c>
      <c r="BU30" s="288">
        <f>+BR30</f>
        <v>0.19644715043774863</v>
      </c>
      <c r="BV30" s="288" t="s">
        <v>80</v>
      </c>
      <c r="BW30" s="353">
        <f>(BU30-AZ30)*100</f>
        <v>-1.6686016485546129</v>
      </c>
      <c r="BX30" s="288">
        <v>0.20542228707141885</v>
      </c>
      <c r="BY30" s="288" t="s">
        <v>80</v>
      </c>
      <c r="BZ30" s="353">
        <f>(BX30-BC30)*100</f>
        <v>-1.0647231544058915</v>
      </c>
      <c r="CA30" s="288">
        <f>+BX30</f>
        <v>0.20542228707141885</v>
      </c>
      <c r="CB30" s="288" t="s">
        <v>80</v>
      </c>
      <c r="CC30" s="353">
        <f>(CA30-BF30)*100</f>
        <v>-1.0647231544058915</v>
      </c>
      <c r="CD30" s="288">
        <v>0.11892755267642809</v>
      </c>
      <c r="CE30" s="288" t="s">
        <v>80</v>
      </c>
      <c r="CF30" s="353">
        <f>(CD30-BI30)*100</f>
        <v>-0.5011630976438558</v>
      </c>
      <c r="CG30" s="288">
        <f>+CD30</f>
        <v>0.11892755267642809</v>
      </c>
      <c r="CH30" s="288" t="s">
        <v>80</v>
      </c>
      <c r="CI30" s="353">
        <f>(CG30-BL30)*100</f>
        <v>-0.5011630976438558</v>
      </c>
      <c r="CJ30" s="288">
        <v>0.18600040152449179</v>
      </c>
      <c r="CK30" s="288" t="s">
        <v>80</v>
      </c>
      <c r="CL30" s="353">
        <f>(CJ30-BO30)*100</f>
        <v>-1.1582150883377496</v>
      </c>
      <c r="CM30" s="288">
        <v>0.18932996953147363</v>
      </c>
      <c r="CN30" s="288" t="s">
        <v>80</v>
      </c>
      <c r="CO30" s="353">
        <f>(CM30-BR30)*100</f>
        <v>-0.71171809062750002</v>
      </c>
      <c r="CP30" s="288">
        <f>+CM30</f>
        <v>0.18932996953147363</v>
      </c>
      <c r="CQ30" s="288" t="s">
        <v>80</v>
      </c>
      <c r="CR30" s="353">
        <f>(CP30-BU30)*100</f>
        <v>-0.71171809062750002</v>
      </c>
      <c r="CS30" s="288">
        <v>0.21631084149221821</v>
      </c>
      <c r="CT30" s="288" t="s">
        <v>80</v>
      </c>
      <c r="CU30" s="353">
        <f>(CS30-BX30)*100</f>
        <v>1.0888554420799363</v>
      </c>
      <c r="CV30" s="288">
        <f>+CS30</f>
        <v>0.21631084149221821</v>
      </c>
      <c r="CW30" s="288" t="s">
        <v>80</v>
      </c>
      <c r="CX30" s="353">
        <f>(CV30-CA30)*100</f>
        <v>1.0888554420799363</v>
      </c>
      <c r="CY30" s="288">
        <v>0.13299477368466686</v>
      </c>
      <c r="CZ30" s="288" t="s">
        <v>80</v>
      </c>
      <c r="DA30" s="353">
        <f>(CY30-CD30)*100</f>
        <v>1.4067221008238775</v>
      </c>
      <c r="DB30" s="288">
        <f>+CY30</f>
        <v>0.13299477368466686</v>
      </c>
      <c r="DC30" s="288" t="s">
        <v>80</v>
      </c>
      <c r="DD30" s="353">
        <f>(DB30-CG30)*100</f>
        <v>1.4067221008238775</v>
      </c>
      <c r="DE30" s="288">
        <v>0.18585121685606096</v>
      </c>
      <c r="DF30" s="288" t="s">
        <v>80</v>
      </c>
      <c r="DG30" s="353">
        <f>(DE30-CJ30)*100</f>
        <v>-1.4918466843083511E-2</v>
      </c>
      <c r="DH30" s="288">
        <v>0.18505502161416493</v>
      </c>
      <c r="DI30" s="288" t="s">
        <v>80</v>
      </c>
      <c r="DJ30" s="353">
        <f>(DH30-CM30)*100</f>
        <v>-0.42749479173087024</v>
      </c>
      <c r="DK30" s="288">
        <f>+DH30</f>
        <v>0.18505502161416493</v>
      </c>
      <c r="DL30" s="288" t="s">
        <v>80</v>
      </c>
      <c r="DM30" s="353">
        <f>(DK30-CP30)*100</f>
        <v>-0.42749479173087024</v>
      </c>
      <c r="DN30" s="288">
        <v>0.20145169386592163</v>
      </c>
      <c r="DO30" s="288" t="s">
        <v>80</v>
      </c>
      <c r="DP30" s="353">
        <f>(DN30-CS30)*100</f>
        <v>-1.4859147626296587</v>
      </c>
      <c r="DQ30" s="288">
        <f>+DN30</f>
        <v>0.20145169386592163</v>
      </c>
      <c r="DR30" s="288" t="s">
        <v>80</v>
      </c>
      <c r="DS30" s="353">
        <f>(DQ30-CV30)*100</f>
        <v>-1.4859147626296587</v>
      </c>
      <c r="DT30" s="288">
        <v>0.13142892634186409</v>
      </c>
      <c r="DU30" s="288" t="s">
        <v>80</v>
      </c>
      <c r="DV30" s="353">
        <f>(DT30-CY30)*100</f>
        <v>-0.15658473428027675</v>
      </c>
      <c r="DW30" s="288">
        <f>+DT30</f>
        <v>0.13142892634186409</v>
      </c>
      <c r="DX30" s="288" t="s">
        <v>80</v>
      </c>
      <c r="DY30" s="353">
        <f>(DW30-DB30)*100</f>
        <v>-0.15658473428027675</v>
      </c>
      <c r="DZ30" s="288">
        <v>0.18460128720665003</v>
      </c>
      <c r="EA30" s="288" t="s">
        <v>80</v>
      </c>
      <c r="EB30" s="353">
        <f>(DZ30-DE30)*100</f>
        <v>-0.12499296494109247</v>
      </c>
      <c r="EC30" s="288">
        <v>0.18836186173370803</v>
      </c>
      <c r="ED30" s="288" t="s">
        <v>80</v>
      </c>
      <c r="EE30" s="353">
        <f>(EC30-DH30)*100</f>
        <v>0.3306840119543103</v>
      </c>
      <c r="EF30" s="288">
        <f>+EC30</f>
        <v>0.18836186173370803</v>
      </c>
      <c r="EG30" s="288" t="s">
        <v>80</v>
      </c>
      <c r="EH30" s="353">
        <f>(EF30-DK30)*100</f>
        <v>0.3306840119543103</v>
      </c>
      <c r="EI30" s="288">
        <v>0.19747436112688455</v>
      </c>
      <c r="EJ30" s="288" t="s">
        <v>80</v>
      </c>
      <c r="EK30" s="353">
        <f>(EI30-DN30)*100</f>
        <v>-0.39773327390370816</v>
      </c>
      <c r="EL30" s="288">
        <f>+EI30</f>
        <v>0.19747436112688455</v>
      </c>
      <c r="EM30" s="288" t="s">
        <v>80</v>
      </c>
      <c r="EN30" s="353">
        <f>(EL30-DQ30)*100</f>
        <v>-0.39773327390370816</v>
      </c>
      <c r="EO30" s="288">
        <v>0.12874511736042124</v>
      </c>
      <c r="EP30" s="288" t="s">
        <v>80</v>
      </c>
      <c r="EQ30" s="353">
        <f>(EO30-DT30)*100</f>
        <v>-0.26838089814428534</v>
      </c>
      <c r="ER30" s="288">
        <f>+EO30</f>
        <v>0.12874511736042124</v>
      </c>
      <c r="ES30" s="288" t="s">
        <v>80</v>
      </c>
      <c r="ET30" s="353">
        <f>(ER30-DW30)*100</f>
        <v>-0.26838089814428534</v>
      </c>
      <c r="EU30" s="288">
        <v>0.19034729683857521</v>
      </c>
      <c r="EV30" s="288" t="s">
        <v>80</v>
      </c>
      <c r="EW30" s="353">
        <f>(EU30-DZ30)*100</f>
        <v>0.57460096319251752</v>
      </c>
      <c r="EX30" s="288">
        <v>0.2130803433862701</v>
      </c>
      <c r="EY30" s="288" t="s">
        <v>80</v>
      </c>
      <c r="EZ30" s="353">
        <f>(EX30-EC30)*100</f>
        <v>2.4718481652562074</v>
      </c>
      <c r="FA30" s="288">
        <f>+EX30</f>
        <v>0.2130803433862701</v>
      </c>
      <c r="FB30" s="288" t="s">
        <v>80</v>
      </c>
      <c r="FC30" s="353">
        <f>(FA30-EF30)*100</f>
        <v>2.4718481652562074</v>
      </c>
      <c r="FD30" s="288">
        <v>0.20376585612933279</v>
      </c>
      <c r="FE30" s="288" t="s">
        <v>80</v>
      </c>
      <c r="FF30" s="353">
        <f>(FD30-EI30)*100</f>
        <v>0.62914950024482441</v>
      </c>
      <c r="FG30" s="288">
        <f>+FD30</f>
        <v>0.20376585612933279</v>
      </c>
      <c r="FH30" s="288" t="s">
        <v>80</v>
      </c>
      <c r="FI30" s="353">
        <f>(FG30-EL30)*100</f>
        <v>0.62914950024482441</v>
      </c>
      <c r="FJ30" s="288">
        <v>0.13407098658568273</v>
      </c>
      <c r="FK30" s="288" t="s">
        <v>80</v>
      </c>
      <c r="FL30" s="353">
        <f>(FJ30-EO30)*100</f>
        <v>0.5325869225261487</v>
      </c>
      <c r="FM30" s="288">
        <f>+FJ30</f>
        <v>0.13407098658568273</v>
      </c>
      <c r="FN30" s="288" t="s">
        <v>80</v>
      </c>
      <c r="FO30" s="353">
        <f>(FM30-ER30)*100</f>
        <v>0.5325869225261487</v>
      </c>
      <c r="FP30" s="288">
        <v>0.1998006778678946</v>
      </c>
      <c r="FQ30" s="288" t="s">
        <v>80</v>
      </c>
      <c r="FR30" s="353">
        <f>(FP30-EU30)*100</f>
        <v>0.94533810293193909</v>
      </c>
      <c r="FS30" s="288">
        <v>0.20816431727892104</v>
      </c>
      <c r="FT30" s="288" t="s">
        <v>80</v>
      </c>
      <c r="FU30" s="353">
        <f>(FS30-EX30)*100</f>
        <v>-0.49160261073490641</v>
      </c>
      <c r="FV30" s="288">
        <f>+FS30</f>
        <v>0.20816431727892104</v>
      </c>
      <c r="FW30" s="288" t="s">
        <v>80</v>
      </c>
      <c r="FX30" s="353">
        <f>(FV30-FA30)*100</f>
        <v>-0.49160261073490641</v>
      </c>
      <c r="FY30" s="288">
        <v>0.21202419917133847</v>
      </c>
      <c r="FZ30" s="288" t="s">
        <v>80</v>
      </c>
      <c r="GA30" s="353">
        <f>(FY30-FD30)*100</f>
        <v>0.8258343042005678</v>
      </c>
      <c r="GB30" s="288">
        <f>+FY30</f>
        <v>0.21202419917133847</v>
      </c>
      <c r="GC30" s="288" t="s">
        <v>80</v>
      </c>
      <c r="GD30" s="353">
        <f>(GB30-FG30)*100</f>
        <v>0.8258343042005678</v>
      </c>
      <c r="GE30" s="288">
        <v>0.14438990036344884</v>
      </c>
      <c r="GF30" s="288" t="s">
        <v>80</v>
      </c>
      <c r="GG30" s="353">
        <f>(GE30-FJ30)*100</f>
        <v>1.0318913777766114</v>
      </c>
      <c r="GH30" s="288">
        <f>+GE30</f>
        <v>0.14438990036344884</v>
      </c>
      <c r="GI30" s="288" t="s">
        <v>80</v>
      </c>
      <c r="GJ30" s="353">
        <f>(GH30-FM30)*100</f>
        <v>1.0318913777766114</v>
      </c>
      <c r="GK30" s="288">
        <v>0.20399999999999999</v>
      </c>
      <c r="GL30" s="288" t="s">
        <v>80</v>
      </c>
      <c r="GM30" s="353">
        <f>(GK30-FP30)*100</f>
        <v>0.41993221321053875</v>
      </c>
      <c r="GN30" s="288">
        <v>0.20816431727892104</v>
      </c>
      <c r="GO30" s="288" t="s">
        <v>80</v>
      </c>
      <c r="GP30" s="353">
        <f>(GN30-FS30)*100</f>
        <v>0</v>
      </c>
      <c r="GQ30" s="288">
        <f>+GN30</f>
        <v>0.20816431727892104</v>
      </c>
      <c r="GR30" s="288" t="s">
        <v>80</v>
      </c>
      <c r="GS30" s="353">
        <f>(GQ30-FV30)*100</f>
        <v>0</v>
      </c>
      <c r="GT30" s="288">
        <v>0.21476338962599337</v>
      </c>
      <c r="GU30" s="288" t="s">
        <v>80</v>
      </c>
      <c r="GV30" s="353">
        <f>(GT30-FY30)*100</f>
        <v>0.27391904546548995</v>
      </c>
      <c r="GW30" s="288">
        <f>+GT30</f>
        <v>0.21476338962599337</v>
      </c>
      <c r="GX30" s="288" t="s">
        <v>80</v>
      </c>
      <c r="GY30" s="353">
        <f>(GW30-GB30)*100</f>
        <v>0.27391904546548995</v>
      </c>
      <c r="GZ30" s="288">
        <v>0.13835662907794399</v>
      </c>
      <c r="HA30" s="288" t="s">
        <v>80</v>
      </c>
      <c r="HB30" s="353">
        <f>(GZ30-GE30)*100</f>
        <v>-0.60332712855048487</v>
      </c>
      <c r="HC30" s="288">
        <f>+GZ30</f>
        <v>0.13835662907794399</v>
      </c>
      <c r="HD30" s="288" t="s">
        <v>80</v>
      </c>
      <c r="HE30" s="353">
        <f>(HC30-GH30)*100</f>
        <v>-0.60332712855048487</v>
      </c>
      <c r="HF30" s="288">
        <v>0.18467175165795993</v>
      </c>
      <c r="HG30" s="288" t="s">
        <v>80</v>
      </c>
      <c r="HH30" s="353">
        <f>(HF30-GK30)*100</f>
        <v>-1.9328248342040055</v>
      </c>
    </row>
    <row r="31" spans="2:216" ht="16.5" customHeight="1">
      <c r="B31" s="283"/>
      <c r="C31" s="336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  <c r="GM31" s="224"/>
      <c r="GN31" s="224"/>
      <c r="GO31" s="224"/>
      <c r="GP31" s="224"/>
      <c r="GQ31" s="224"/>
      <c r="GR31" s="224"/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</row>
    <row r="32" spans="2:216" ht="16.5" customHeight="1">
      <c r="B32" s="355" t="s">
        <v>464</v>
      </c>
      <c r="C32" s="355" t="s">
        <v>438</v>
      </c>
      <c r="D32" s="344" t="s">
        <v>9</v>
      </c>
      <c r="E32" s="345" t="s">
        <v>5</v>
      </c>
      <c r="F32" s="344" t="s">
        <v>11</v>
      </c>
      <c r="G32" s="345" t="s">
        <v>5</v>
      </c>
      <c r="H32" s="344" t="s">
        <v>67</v>
      </c>
      <c r="I32" s="346" t="s">
        <v>5</v>
      </c>
      <c r="J32" s="344" t="s">
        <v>12</v>
      </c>
      <c r="K32" s="345" t="s">
        <v>5</v>
      </c>
      <c r="L32" s="344" t="s">
        <v>68</v>
      </c>
      <c r="M32" s="346" t="s">
        <v>5</v>
      </c>
      <c r="N32" s="344" t="s">
        <v>13</v>
      </c>
      <c r="O32" s="345" t="s">
        <v>5</v>
      </c>
      <c r="P32" s="344">
        <v>2006</v>
      </c>
      <c r="Q32" s="345" t="s">
        <v>5</v>
      </c>
      <c r="R32" s="344" t="s">
        <v>14</v>
      </c>
      <c r="S32" s="345" t="s">
        <v>5</v>
      </c>
      <c r="T32" s="344" t="s">
        <v>15</v>
      </c>
      <c r="U32" s="345" t="s">
        <v>5</v>
      </c>
      <c r="V32" s="344" t="s">
        <v>69</v>
      </c>
      <c r="W32" s="346" t="s">
        <v>5</v>
      </c>
      <c r="X32" s="344" t="s">
        <v>101</v>
      </c>
      <c r="Y32" s="345" t="s">
        <v>5</v>
      </c>
      <c r="Z32" s="344" t="s">
        <v>70</v>
      </c>
      <c r="AA32" s="346" t="s">
        <v>5</v>
      </c>
      <c r="AB32" s="344" t="s">
        <v>102</v>
      </c>
      <c r="AC32" s="345" t="s">
        <v>5</v>
      </c>
      <c r="AD32" s="344">
        <v>2007</v>
      </c>
      <c r="AE32" s="345" t="s">
        <v>5</v>
      </c>
      <c r="AF32" s="344" t="s">
        <v>103</v>
      </c>
      <c r="AG32" s="345" t="s">
        <v>5</v>
      </c>
      <c r="AH32" s="344" t="s">
        <v>104</v>
      </c>
      <c r="AI32" s="345" t="s">
        <v>5</v>
      </c>
      <c r="AJ32" s="347" t="s">
        <v>71</v>
      </c>
      <c r="AK32" s="346" t="s">
        <v>5</v>
      </c>
      <c r="AL32" s="344" t="s">
        <v>105</v>
      </c>
      <c r="AM32" s="345" t="s">
        <v>5</v>
      </c>
      <c r="AN32" s="347" t="s">
        <v>72</v>
      </c>
      <c r="AO32" s="346" t="s">
        <v>5</v>
      </c>
      <c r="AP32" s="344" t="s">
        <v>106</v>
      </c>
      <c r="AQ32" s="345" t="s">
        <v>5</v>
      </c>
      <c r="AR32" s="344">
        <v>2008</v>
      </c>
      <c r="AS32" s="345" t="s">
        <v>5</v>
      </c>
      <c r="AT32" s="344" t="s">
        <v>107</v>
      </c>
      <c r="AU32" s="345" t="s">
        <v>5</v>
      </c>
      <c r="AV32" s="345" t="s">
        <v>10</v>
      </c>
      <c r="AW32" s="344" t="s">
        <v>108</v>
      </c>
      <c r="AX32" s="345" t="s">
        <v>5</v>
      </c>
      <c r="AY32" s="345" t="s">
        <v>10</v>
      </c>
      <c r="AZ32" s="347" t="s">
        <v>73</v>
      </c>
      <c r="BA32" s="346" t="s">
        <v>5</v>
      </c>
      <c r="BB32" s="346" t="s">
        <v>10</v>
      </c>
      <c r="BC32" s="344" t="s">
        <v>109</v>
      </c>
      <c r="BD32" s="345" t="s">
        <v>5</v>
      </c>
      <c r="BE32" s="345" t="s">
        <v>10</v>
      </c>
      <c r="BF32" s="347" t="s">
        <v>74</v>
      </c>
      <c r="BG32" s="346" t="s">
        <v>5</v>
      </c>
      <c r="BH32" s="346" t="s">
        <v>10</v>
      </c>
      <c r="BI32" s="344" t="s">
        <v>110</v>
      </c>
      <c r="BJ32" s="345" t="s">
        <v>5</v>
      </c>
      <c r="BK32" s="345" t="s">
        <v>10</v>
      </c>
      <c r="BL32" s="344">
        <v>2009</v>
      </c>
      <c r="BM32" s="345" t="s">
        <v>5</v>
      </c>
      <c r="BN32" s="345" t="s">
        <v>10</v>
      </c>
      <c r="BO32" s="344" t="s">
        <v>111</v>
      </c>
      <c r="BP32" s="345" t="s">
        <v>5</v>
      </c>
      <c r="BQ32" s="345" t="s">
        <v>10</v>
      </c>
      <c r="BR32" s="344" t="s">
        <v>112</v>
      </c>
      <c r="BS32" s="345" t="s">
        <v>5</v>
      </c>
      <c r="BT32" s="345" t="s">
        <v>10</v>
      </c>
      <c r="BU32" s="347" t="s">
        <v>75</v>
      </c>
      <c r="BV32" s="346" t="s">
        <v>5</v>
      </c>
      <c r="BW32" s="346" t="s">
        <v>10</v>
      </c>
      <c r="BX32" s="344" t="s">
        <v>113</v>
      </c>
      <c r="BY32" s="345" t="s">
        <v>5</v>
      </c>
      <c r="BZ32" s="345" t="s">
        <v>10</v>
      </c>
      <c r="CA32" s="347" t="s">
        <v>76</v>
      </c>
      <c r="CB32" s="346" t="s">
        <v>5</v>
      </c>
      <c r="CC32" s="346" t="s">
        <v>10</v>
      </c>
      <c r="CD32" s="347" t="s">
        <v>116</v>
      </c>
      <c r="CE32" s="345" t="s">
        <v>5</v>
      </c>
      <c r="CF32" s="345" t="s">
        <v>10</v>
      </c>
      <c r="CG32" s="347">
        <v>2010</v>
      </c>
      <c r="CH32" s="345" t="s">
        <v>5</v>
      </c>
      <c r="CI32" s="345" t="s">
        <v>10</v>
      </c>
      <c r="CJ32" s="347" t="s">
        <v>234</v>
      </c>
      <c r="CK32" s="345" t="s">
        <v>5</v>
      </c>
      <c r="CL32" s="345" t="s">
        <v>10</v>
      </c>
      <c r="CM32" s="347" t="s">
        <v>272</v>
      </c>
      <c r="CN32" s="345" t="s">
        <v>5</v>
      </c>
      <c r="CO32" s="345" t="s">
        <v>10</v>
      </c>
      <c r="CP32" s="347" t="s">
        <v>273</v>
      </c>
      <c r="CQ32" s="345" t="s">
        <v>5</v>
      </c>
      <c r="CR32" s="345" t="s">
        <v>10</v>
      </c>
      <c r="CS32" s="347" t="s">
        <v>303</v>
      </c>
      <c r="CT32" s="345" t="s">
        <v>5</v>
      </c>
      <c r="CU32" s="345" t="s">
        <v>10</v>
      </c>
      <c r="CV32" s="347" t="s">
        <v>304</v>
      </c>
      <c r="CW32" s="345" t="s">
        <v>5</v>
      </c>
      <c r="CX32" s="345" t="s">
        <v>10</v>
      </c>
      <c r="CY32" s="347" t="s">
        <v>306</v>
      </c>
      <c r="CZ32" s="345" t="s">
        <v>5</v>
      </c>
      <c r="DA32" s="345" t="s">
        <v>10</v>
      </c>
      <c r="DB32" s="347">
        <v>2011</v>
      </c>
      <c r="DC32" s="345" t="s">
        <v>5</v>
      </c>
      <c r="DD32" s="345" t="s">
        <v>10</v>
      </c>
      <c r="DE32" s="347" t="s">
        <v>312</v>
      </c>
      <c r="DF32" s="345" t="s">
        <v>5</v>
      </c>
      <c r="DG32" s="345" t="s">
        <v>10</v>
      </c>
      <c r="DH32" s="347" t="s">
        <v>319</v>
      </c>
      <c r="DI32" s="345" t="s">
        <v>5</v>
      </c>
      <c r="DJ32" s="345" t="s">
        <v>10</v>
      </c>
      <c r="DK32" s="347" t="s">
        <v>320</v>
      </c>
      <c r="DL32" s="345" t="s">
        <v>5</v>
      </c>
      <c r="DM32" s="345" t="s">
        <v>10</v>
      </c>
      <c r="DN32" s="347" t="s">
        <v>325</v>
      </c>
      <c r="DO32" s="345" t="s">
        <v>5</v>
      </c>
      <c r="DP32" s="345" t="s">
        <v>10</v>
      </c>
      <c r="DQ32" s="347" t="s">
        <v>326</v>
      </c>
      <c r="DR32" s="345" t="s">
        <v>5</v>
      </c>
      <c r="DS32" s="345" t="s">
        <v>10</v>
      </c>
      <c r="DT32" s="347" t="s">
        <v>328</v>
      </c>
      <c r="DU32" s="345" t="s">
        <v>5</v>
      </c>
      <c r="DV32" s="345" t="s">
        <v>10</v>
      </c>
      <c r="DW32" s="347">
        <v>2012</v>
      </c>
      <c r="DX32" s="345" t="s">
        <v>5</v>
      </c>
      <c r="DY32" s="345" t="s">
        <v>10</v>
      </c>
      <c r="DZ32" s="347" t="s">
        <v>336</v>
      </c>
      <c r="EA32" s="345" t="s">
        <v>5</v>
      </c>
      <c r="EB32" s="345" t="s">
        <v>10</v>
      </c>
      <c r="EC32" s="347" t="s">
        <v>344</v>
      </c>
      <c r="ED32" s="345" t="s">
        <v>5</v>
      </c>
      <c r="EE32" s="345" t="s">
        <v>10</v>
      </c>
      <c r="EF32" s="347" t="s">
        <v>345</v>
      </c>
      <c r="EG32" s="345" t="s">
        <v>5</v>
      </c>
      <c r="EH32" s="345" t="s">
        <v>10</v>
      </c>
      <c r="EI32" s="347" t="s">
        <v>348</v>
      </c>
      <c r="EJ32" s="345" t="s">
        <v>5</v>
      </c>
      <c r="EK32" s="345" t="s">
        <v>10</v>
      </c>
      <c r="EL32" s="347" t="s">
        <v>349</v>
      </c>
      <c r="EM32" s="345" t="s">
        <v>5</v>
      </c>
      <c r="EN32" s="345" t="s">
        <v>10</v>
      </c>
      <c r="EO32" s="347" t="s">
        <v>353</v>
      </c>
      <c r="EP32" s="345" t="s">
        <v>5</v>
      </c>
      <c r="EQ32" s="345" t="s">
        <v>10</v>
      </c>
      <c r="ER32" s="347">
        <v>2013</v>
      </c>
      <c r="ES32" s="345" t="s">
        <v>5</v>
      </c>
      <c r="ET32" s="345" t="s">
        <v>10</v>
      </c>
      <c r="EU32" s="347" t="s">
        <v>356</v>
      </c>
      <c r="EV32" s="345" t="s">
        <v>5</v>
      </c>
      <c r="EW32" s="345" t="s">
        <v>10</v>
      </c>
      <c r="EX32" s="347" t="s">
        <v>365</v>
      </c>
      <c r="EY32" s="345" t="s">
        <v>5</v>
      </c>
      <c r="EZ32" s="345" t="s">
        <v>10</v>
      </c>
      <c r="FA32" s="347" t="s">
        <v>366</v>
      </c>
      <c r="FB32" s="345" t="s">
        <v>5</v>
      </c>
      <c r="FC32" s="345" t="s">
        <v>10</v>
      </c>
      <c r="FD32" s="347" t="s">
        <v>369</v>
      </c>
      <c r="FE32" s="345" t="s">
        <v>5</v>
      </c>
      <c r="FF32" s="345" t="s">
        <v>10</v>
      </c>
      <c r="FG32" s="347" t="s">
        <v>370</v>
      </c>
      <c r="FH32" s="345" t="s">
        <v>5</v>
      </c>
      <c r="FI32" s="345" t="s">
        <v>10</v>
      </c>
      <c r="FJ32" s="347" t="s">
        <v>375</v>
      </c>
      <c r="FK32" s="345" t="s">
        <v>5</v>
      </c>
      <c r="FL32" s="345" t="s">
        <v>10</v>
      </c>
      <c r="FM32" s="347">
        <v>2014</v>
      </c>
      <c r="FN32" s="345" t="s">
        <v>5</v>
      </c>
      <c r="FO32" s="345" t="s">
        <v>10</v>
      </c>
      <c r="FP32" s="347" t="s">
        <v>380</v>
      </c>
      <c r="FQ32" s="345" t="s">
        <v>5</v>
      </c>
      <c r="FR32" s="345" t="s">
        <v>10</v>
      </c>
      <c r="FS32" s="347" t="s">
        <v>390</v>
      </c>
      <c r="FT32" s="345" t="s">
        <v>5</v>
      </c>
      <c r="FU32" s="345" t="s">
        <v>10</v>
      </c>
      <c r="FV32" s="347" t="s">
        <v>391</v>
      </c>
      <c r="FW32" s="345" t="s">
        <v>5</v>
      </c>
      <c r="FX32" s="345" t="s">
        <v>10</v>
      </c>
      <c r="FY32" s="347" t="s">
        <v>420</v>
      </c>
      <c r="FZ32" s="345" t="s">
        <v>5</v>
      </c>
      <c r="GA32" s="345" t="s">
        <v>10</v>
      </c>
      <c r="GB32" s="347" t="s">
        <v>421</v>
      </c>
      <c r="GC32" s="345" t="s">
        <v>5</v>
      </c>
      <c r="GD32" s="345" t="s">
        <v>10</v>
      </c>
      <c r="GE32" s="347" t="s">
        <v>423</v>
      </c>
      <c r="GF32" s="345" t="s">
        <v>5</v>
      </c>
      <c r="GG32" s="345" t="s">
        <v>10</v>
      </c>
      <c r="GH32" s="347">
        <v>2015</v>
      </c>
      <c r="GI32" s="345" t="s">
        <v>5</v>
      </c>
      <c r="GJ32" s="345" t="s">
        <v>10</v>
      </c>
      <c r="GK32" s="347" t="s">
        <v>483</v>
      </c>
      <c r="GL32" s="345" t="s">
        <v>5</v>
      </c>
      <c r="GM32" s="345" t="s">
        <v>10</v>
      </c>
      <c r="GN32" s="347" t="s">
        <v>847</v>
      </c>
      <c r="GO32" s="345" t="s">
        <v>5</v>
      </c>
      <c r="GP32" s="345" t="s">
        <v>10</v>
      </c>
      <c r="GQ32" s="347" t="s">
        <v>874</v>
      </c>
      <c r="GR32" s="345" t="s">
        <v>5</v>
      </c>
      <c r="GS32" s="345" t="s">
        <v>10</v>
      </c>
      <c r="GT32" s="347" t="str">
        <f>+GT$3</f>
        <v>3TQ16</v>
      </c>
      <c r="GU32" s="345" t="s">
        <v>5</v>
      </c>
      <c r="GV32" s="345" t="s">
        <v>10</v>
      </c>
      <c r="GW32" s="347" t="str">
        <f>+GW$3</f>
        <v>9M16</v>
      </c>
      <c r="GX32" s="345" t="s">
        <v>5</v>
      </c>
      <c r="GY32" s="345" t="s">
        <v>10</v>
      </c>
      <c r="GZ32" s="347" t="str">
        <f>+GZ$3</f>
        <v>4TQ16</v>
      </c>
      <c r="HA32" s="345" t="s">
        <v>5</v>
      </c>
      <c r="HB32" s="345" t="s">
        <v>10</v>
      </c>
      <c r="HC32" s="347">
        <f>+HC$3</f>
        <v>2016</v>
      </c>
      <c r="HD32" s="345" t="s">
        <v>5</v>
      </c>
      <c r="HE32" s="345" t="s">
        <v>10</v>
      </c>
      <c r="HF32" s="347" t="str">
        <f>+HF3</f>
        <v>1TQ17</v>
      </c>
      <c r="HG32" s="345" t="s">
        <v>5</v>
      </c>
      <c r="HH32" s="345" t="s">
        <v>10</v>
      </c>
    </row>
    <row r="33" spans="2:216" ht="16.5" customHeight="1">
      <c r="B33" s="222" t="s">
        <v>383</v>
      </c>
      <c r="C33" s="222" t="s">
        <v>395</v>
      </c>
      <c r="D33" s="24" t="s">
        <v>80</v>
      </c>
      <c r="E33" s="24" t="s">
        <v>80</v>
      </c>
      <c r="F33" s="24" t="s">
        <v>80</v>
      </c>
      <c r="G33" s="24" t="s">
        <v>80</v>
      </c>
      <c r="H33" s="24" t="s">
        <v>80</v>
      </c>
      <c r="I33" s="24" t="s">
        <v>80</v>
      </c>
      <c r="J33" s="24" t="s">
        <v>80</v>
      </c>
      <c r="K33" s="24" t="s">
        <v>80</v>
      </c>
      <c r="L33" s="24" t="s">
        <v>80</v>
      </c>
      <c r="M33" s="24" t="s">
        <v>80</v>
      </c>
      <c r="N33" s="24" t="s">
        <v>80</v>
      </c>
      <c r="O33" s="24" t="s">
        <v>80</v>
      </c>
      <c r="P33" s="24" t="s">
        <v>80</v>
      </c>
      <c r="Q33" s="24" t="s">
        <v>80</v>
      </c>
      <c r="R33" s="24">
        <v>2.58433839229038E-2</v>
      </c>
      <c r="S33" s="24" t="s">
        <v>80</v>
      </c>
      <c r="T33" s="24">
        <v>4.1382697072172313E-2</v>
      </c>
      <c r="U33" s="24" t="s">
        <v>80</v>
      </c>
      <c r="V33" s="24" t="s">
        <v>80</v>
      </c>
      <c r="W33" s="24" t="s">
        <v>80</v>
      </c>
      <c r="X33" s="24">
        <v>3.5878918850305128E-2</v>
      </c>
      <c r="Y33" s="24" t="s">
        <v>80</v>
      </c>
      <c r="Z33" s="24" t="s">
        <v>80</v>
      </c>
      <c r="AA33" s="24" t="s">
        <v>80</v>
      </c>
      <c r="AB33" s="24">
        <v>4.5886249616169439E-2</v>
      </c>
      <c r="AC33" s="24" t="s">
        <v>80</v>
      </c>
      <c r="AD33" s="24">
        <v>0.12529547822321299</v>
      </c>
      <c r="AE33" s="24" t="s">
        <v>80</v>
      </c>
      <c r="AF33" s="24">
        <f>-(AF9)/AF20</f>
        <v>3.0772053377493034E-2</v>
      </c>
      <c r="AG33" s="24" t="s">
        <v>80</v>
      </c>
      <c r="AH33" s="24">
        <f>-(AH9)/AH20</f>
        <v>4.4626235236173005E-2</v>
      </c>
      <c r="AI33" s="24" t="s">
        <v>80</v>
      </c>
      <c r="AJ33" s="24">
        <f>-(AJ9)/AJ20</f>
        <v>7.4572639361786944E-2</v>
      </c>
      <c r="AK33" s="24" t="s">
        <v>80</v>
      </c>
      <c r="AL33" s="24">
        <f>-(AL9)/AL20</f>
        <v>4.3537823195499495E-2</v>
      </c>
      <c r="AM33" s="24" t="s">
        <v>80</v>
      </c>
      <c r="AN33" s="24">
        <f>-(AN9)/AN20</f>
        <v>0.12447396500761974</v>
      </c>
      <c r="AO33" s="24" t="s">
        <v>80</v>
      </c>
      <c r="AP33" s="24">
        <f>-(AP9)/AP20</f>
        <v>4.6589010962743468E-2</v>
      </c>
      <c r="AQ33" s="24" t="s">
        <v>80</v>
      </c>
      <c r="AR33" s="24">
        <f>-(AR9)/AR20</f>
        <v>0.14945389035027146</v>
      </c>
      <c r="AS33" s="24" t="s">
        <v>80</v>
      </c>
      <c r="AT33" s="24">
        <f>-(AT9)/AT20</f>
        <v>3.5578148900439137E-2</v>
      </c>
      <c r="AU33" s="24" t="s">
        <v>80</v>
      </c>
      <c r="AV33" s="226">
        <f>(AT33-AF33)*100</f>
        <v>0.48060955229461028</v>
      </c>
      <c r="AW33" s="24">
        <f>-(AW9)/AW20</f>
        <v>5.0293275992714472E-2</v>
      </c>
      <c r="AX33" s="24" t="s">
        <v>80</v>
      </c>
      <c r="AY33" s="226">
        <f>(AW33-AH33)*100</f>
        <v>0.5667040756541466</v>
      </c>
      <c r="AZ33" s="24">
        <f>-(AZ9)/AZ20</f>
        <v>8.3281630720214953E-2</v>
      </c>
      <c r="BA33" s="24" t="s">
        <v>80</v>
      </c>
      <c r="BB33" s="226">
        <f>(AZ33-AJ33)*100</f>
        <v>0.87089913584280088</v>
      </c>
      <c r="BC33" s="24">
        <f>-(BC9)/BC20</f>
        <v>4.847109515070927E-2</v>
      </c>
      <c r="BD33" s="24" t="s">
        <v>80</v>
      </c>
      <c r="BE33" s="226">
        <f>(BC33-AL33)*100</f>
        <v>0.49332719552097754</v>
      </c>
      <c r="BF33" s="24">
        <f>-(BF9)/BF20</f>
        <v>0.13916140338118357</v>
      </c>
      <c r="BG33" s="24" t="s">
        <v>80</v>
      </c>
      <c r="BH33" s="226">
        <f>(BF33-AN33)*100</f>
        <v>1.468743837356383</v>
      </c>
      <c r="BI33" s="24">
        <f>-(BI9)/BI20</f>
        <v>3.896044886059119E-2</v>
      </c>
      <c r="BJ33" s="24" t="s">
        <v>80</v>
      </c>
      <c r="BK33" s="226">
        <f>(BI33-AP33)*100</f>
        <v>-0.76285621021522787</v>
      </c>
      <c r="BL33" s="24">
        <f>-(BL9)/BL20</f>
        <v>0.14439385314357356</v>
      </c>
      <c r="BM33" s="24" t="s">
        <v>80</v>
      </c>
      <c r="BN33" s="226">
        <f>(BL33-AR33)*100</f>
        <v>-0.50600372066978982</v>
      </c>
      <c r="BO33" s="24">
        <f>-(BO9)/BO20</f>
        <v>3.6107542927127173E-2</v>
      </c>
      <c r="BP33" s="24" t="s">
        <v>80</v>
      </c>
      <c r="BQ33" s="226">
        <f>(BO33-AT33)*100</f>
        <v>5.293940266880362E-2</v>
      </c>
      <c r="BR33" s="24">
        <f>-(BR9)/BR20</f>
        <v>4.1101058823897668E-2</v>
      </c>
      <c r="BS33" s="24" t="s">
        <v>80</v>
      </c>
      <c r="BT33" s="226">
        <f>(BR33-AW33)*100</f>
        <v>-0.91922171688168031</v>
      </c>
      <c r="BU33" s="24">
        <f>-(BU9)/BU20</f>
        <v>7.491512696635963E-2</v>
      </c>
      <c r="BV33" s="24" t="s">
        <v>80</v>
      </c>
      <c r="BW33" s="226">
        <f>(BU33-AZ33)*100</f>
        <v>-0.83665037538553233</v>
      </c>
      <c r="BX33" s="24">
        <f>-(BX9)/BX20</f>
        <v>2.5622386320939747E-2</v>
      </c>
      <c r="BY33" s="24" t="s">
        <v>80</v>
      </c>
      <c r="BZ33" s="226">
        <f>(BX33-BC33)*100</f>
        <v>-2.2848708829769522</v>
      </c>
      <c r="CA33" s="24">
        <f>-(CA9)/CA20</f>
        <v>0.10609008297031838</v>
      </c>
      <c r="CB33" s="24" t="s">
        <v>80</v>
      </c>
      <c r="CC33" s="226">
        <f>(CA33-BF33)*100</f>
        <v>-3.3071320410865193</v>
      </c>
      <c r="CD33" s="24">
        <f>-(CD9)/CD20</f>
        <v>1.8199096463113476E-2</v>
      </c>
      <c r="CE33" s="24" t="s">
        <v>80</v>
      </c>
      <c r="CF33" s="226">
        <f>(CD33-BI33)*100</f>
        <v>-2.0761352397477713</v>
      </c>
      <c r="CG33" s="24">
        <f>-(CG9)/CG20</f>
        <v>9.8191719838176497E-2</v>
      </c>
      <c r="CH33" s="24" t="s">
        <v>80</v>
      </c>
      <c r="CI33" s="226">
        <f>(CG33-BL33)*100</f>
        <v>-4.6202133305397064</v>
      </c>
      <c r="CJ33" s="24">
        <f>-(CJ9)/CJ20</f>
        <v>2.1660453657932805E-2</v>
      </c>
      <c r="CK33" s="24" t="s">
        <v>80</v>
      </c>
      <c r="CL33" s="226">
        <f>(CJ33-BO33)*100</f>
        <v>-1.4447089269194369</v>
      </c>
      <c r="CM33" s="24">
        <f>-(CM9)/CM20</f>
        <v>3.3836670157919711E-2</v>
      </c>
      <c r="CN33" s="24" t="s">
        <v>80</v>
      </c>
      <c r="CO33" s="226">
        <f>(CM33-BR33)*100</f>
        <v>-0.72643886659779566</v>
      </c>
      <c r="CP33" s="24">
        <f>-(CP9)/CP20</f>
        <v>5.4111725570409296E-2</v>
      </c>
      <c r="CQ33" s="24" t="s">
        <v>80</v>
      </c>
      <c r="CR33" s="226">
        <f>(CP33-BU33)*100</f>
        <v>-2.0803401395950334</v>
      </c>
      <c r="CS33" s="24">
        <f>-(CS9)/CS20</f>
        <v>2.8281777961061513E-2</v>
      </c>
      <c r="CT33" s="24" t="s">
        <v>80</v>
      </c>
      <c r="CU33" s="226">
        <f>(CS33-BX33)*100</f>
        <v>0.26593916401217654</v>
      </c>
      <c r="CV33" s="24">
        <f>-(CV9)/CV20</f>
        <v>8.7786420806695895E-2</v>
      </c>
      <c r="CW33" s="24" t="s">
        <v>80</v>
      </c>
      <c r="CX33" s="226">
        <f>(CV33-CA33)*100</f>
        <v>-1.8303662163622489</v>
      </c>
      <c r="CY33" s="24">
        <f>-(CY9)/CY20</f>
        <v>3.8641731764374965E-2</v>
      </c>
      <c r="CZ33" s="24" t="s">
        <v>80</v>
      </c>
      <c r="DA33" s="226">
        <f>(CY33-CD33)*100</f>
        <v>2.0442635301261487</v>
      </c>
      <c r="DB33" s="24">
        <f>-(DB9)/DB20</f>
        <v>0.10337068211013264</v>
      </c>
      <c r="DC33" s="24" t="s">
        <v>80</v>
      </c>
      <c r="DD33" s="226">
        <f>(DB33-CG33)*100</f>
        <v>0.51789622719561468</v>
      </c>
      <c r="DE33" s="24">
        <f>-(DE9)/DE20</f>
        <v>1.9821806203532251E-2</v>
      </c>
      <c r="DF33" s="24" t="s">
        <v>80</v>
      </c>
      <c r="DG33" s="226">
        <f>(DE33-CJ33)*100</f>
        <v>-0.18386474544005543</v>
      </c>
      <c r="DH33" s="24">
        <f>-(DH9)/DH20</f>
        <v>3.6736908720488071E-2</v>
      </c>
      <c r="DI33" s="24" t="s">
        <v>80</v>
      </c>
      <c r="DJ33" s="226">
        <f>(DH33-CM33)*100</f>
        <v>0.29002385625683591</v>
      </c>
      <c r="DK33" s="24">
        <f>-(DK9)/DK20</f>
        <v>5.5351700631179258E-2</v>
      </c>
      <c r="DL33" s="24" t="s">
        <v>80</v>
      </c>
      <c r="DM33" s="226">
        <f>(DK33-CP33)*100</f>
        <v>0.12399750607699628</v>
      </c>
      <c r="DN33" s="24">
        <f>-(DN9)/DN20</f>
        <v>2.7679475201390712E-2</v>
      </c>
      <c r="DO33" s="24" t="s">
        <v>80</v>
      </c>
      <c r="DP33" s="226">
        <f>(DN33-CS33)*100</f>
        <v>-6.0230275967080096E-2</v>
      </c>
      <c r="DQ33" s="24">
        <f>-(DQ9)/DQ20</f>
        <v>8.4817728342132234E-2</v>
      </c>
      <c r="DR33" s="24" t="s">
        <v>80</v>
      </c>
      <c r="DS33" s="226">
        <f>(DQ33-CV33)*100</f>
        <v>-0.29686924645636603</v>
      </c>
      <c r="DT33" s="24">
        <f>-(DT9)/DT20</f>
        <v>3.5018979604966867E-2</v>
      </c>
      <c r="DU33" s="24" t="s">
        <v>80</v>
      </c>
      <c r="DV33" s="226">
        <f>(DT33-CY33)*100</f>
        <v>-0.3622752159408098</v>
      </c>
      <c r="DW33" s="24">
        <f>-(DW9)/DW20</f>
        <v>9.8504149778035122E-2</v>
      </c>
      <c r="DX33" s="24" t="s">
        <v>80</v>
      </c>
      <c r="DY33" s="226">
        <f>(DW33-DB33)*100</f>
        <v>-0.48665323320975229</v>
      </c>
      <c r="DZ33" s="24">
        <f>-(DZ9)/DZ20</f>
        <v>1.9652574832056357E-2</v>
      </c>
      <c r="EA33" s="24" t="s">
        <v>80</v>
      </c>
      <c r="EB33" s="226">
        <f>(DZ33-DE33)*100</f>
        <v>-1.6923137147589404E-2</v>
      </c>
      <c r="EC33" s="24">
        <f>-(EC9)/EC20</f>
        <v>3.1897650175992949E-2</v>
      </c>
      <c r="ED33" s="24" t="s">
        <v>80</v>
      </c>
      <c r="EE33" s="226">
        <f>(EC33-DH33)*100</f>
        <v>-0.48392585444951219</v>
      </c>
      <c r="EF33" s="24">
        <f>-(EF9)/EF20</f>
        <v>5.1246399784422018E-2</v>
      </c>
      <c r="EG33" s="24" t="s">
        <v>80</v>
      </c>
      <c r="EH33" s="226">
        <f>(EF33-DK33)*100</f>
        <v>-0.41053008467572399</v>
      </c>
      <c r="EI33" s="24">
        <f>-(EI9)/EI20</f>
        <v>2.8080909539937179E-2</v>
      </c>
      <c r="EJ33" s="24" t="s">
        <v>80</v>
      </c>
      <c r="EK33" s="226">
        <f>(EI33-DN33)*100</f>
        <v>4.0143433854646776E-2</v>
      </c>
      <c r="EL33" s="24">
        <f>-(EL9)/EL20</f>
        <v>8.1327851285984271E-2</v>
      </c>
      <c r="EM33" s="24" t="s">
        <v>80</v>
      </c>
      <c r="EN33" s="226">
        <f>(EL33-DQ33)*100</f>
        <v>-0.34898770561479636</v>
      </c>
      <c r="EO33" s="24">
        <f>-(EO9)/EO20</f>
        <v>3.0211992979610677E-2</v>
      </c>
      <c r="EP33" s="24" t="s">
        <v>80</v>
      </c>
      <c r="EQ33" s="226">
        <f>(EO33-DT33)*100</f>
        <v>-0.48069866253561899</v>
      </c>
      <c r="ER33" s="24">
        <f>-(ER9)/ER20</f>
        <v>9.096674415336635E-2</v>
      </c>
      <c r="ES33" s="24" t="s">
        <v>80</v>
      </c>
      <c r="ET33" s="226">
        <f>(ER33-DW33)*100</f>
        <v>-0.75374056246687715</v>
      </c>
      <c r="EU33" s="24">
        <f>-(EU9)/EU20</f>
        <v>1.6659631406751935E-2</v>
      </c>
      <c r="EV33" s="24" t="s">
        <v>80</v>
      </c>
      <c r="EW33" s="226">
        <f>(EU33-DZ33)*100</f>
        <v>-0.29929434253044218</v>
      </c>
      <c r="EX33" s="24">
        <f>-(EX9)/EX20</f>
        <v>4.0831216908441305E-2</v>
      </c>
      <c r="EY33" s="24" t="s">
        <v>80</v>
      </c>
      <c r="EZ33" s="226">
        <f>(EX33-EC33)*100</f>
        <v>0.89335667324483559</v>
      </c>
      <c r="FA33" s="24">
        <f>-(FA9)/FA20</f>
        <v>5.6988937195988118E-2</v>
      </c>
      <c r="FB33" s="24" t="s">
        <v>80</v>
      </c>
      <c r="FC33" s="226">
        <f>(FA33-EF33)*100</f>
        <v>0.57425374115660999</v>
      </c>
      <c r="FD33" s="24">
        <f>-(FD9)/FD20</f>
        <v>3.3989115593580498E-2</v>
      </c>
      <c r="FE33" s="24" t="s">
        <v>80</v>
      </c>
      <c r="FF33" s="226">
        <f>(FD33-EI33)*100</f>
        <v>0.59082060536433179</v>
      </c>
      <c r="FG33" s="24">
        <f>-(FG9)/FG20</f>
        <v>9.429451213193385E-2</v>
      </c>
      <c r="FH33" s="24" t="s">
        <v>80</v>
      </c>
      <c r="FI33" s="226">
        <f>(FG33-EL33)*100</f>
        <v>1.2966660845949578</v>
      </c>
      <c r="FJ33" s="24">
        <f>-(FJ9)/FJ20</f>
        <v>2.8427452808899269E-2</v>
      </c>
      <c r="FK33" s="24" t="s">
        <v>80</v>
      </c>
      <c r="FL33" s="226">
        <f>(FJ33-EO33)*100</f>
        <v>-0.17845401707114078</v>
      </c>
      <c r="FM33" s="24">
        <f>-(FM9)/FM20</f>
        <v>9.7126262743588376E-2</v>
      </c>
      <c r="FN33" s="24" t="s">
        <v>80</v>
      </c>
      <c r="FO33" s="226">
        <f>(FM33-ER33)*100</f>
        <v>0.61595185902220262</v>
      </c>
      <c r="FP33" s="24">
        <f>-(FP9)/FP20</f>
        <v>2.4286364331749872E-2</v>
      </c>
      <c r="FQ33" s="24" t="s">
        <v>80</v>
      </c>
      <c r="FR33" s="226">
        <f>(FP33-EU33)*100</f>
        <v>0.76267329249979365</v>
      </c>
      <c r="FS33" s="24">
        <f>-(FS9)/FS20</f>
        <v>4.2698830572024074E-2</v>
      </c>
      <c r="FT33" s="24" t="s">
        <v>80</v>
      </c>
      <c r="FU33" s="226">
        <f>(FS33-EX33)*100</f>
        <v>0.18676136635827692</v>
      </c>
      <c r="FV33" s="24">
        <f>-(FV9)/FV20</f>
        <v>6.6118833210197681E-2</v>
      </c>
      <c r="FW33" s="24" t="s">
        <v>80</v>
      </c>
      <c r="FX33" s="226">
        <f>(FV33-FA33)*100</f>
        <v>0.9129896014209562</v>
      </c>
      <c r="FY33" s="24">
        <f>-(FY9)/FY20</f>
        <v>4.2048180552779743E-2</v>
      </c>
      <c r="FZ33" s="24" t="s">
        <v>80</v>
      </c>
      <c r="GA33" s="226">
        <f>(FY33-FD33)*100</f>
        <v>0.80590649591992458</v>
      </c>
      <c r="GB33" s="24">
        <f>-(GB9)/GB20</f>
        <v>0.11262036068363644</v>
      </c>
      <c r="GC33" s="24" t="s">
        <v>80</v>
      </c>
      <c r="GD33" s="226">
        <f>(GB33-FG33)*100</f>
        <v>1.8325848551702593</v>
      </c>
      <c r="GE33" s="24">
        <f>-(GE9)/GE20</f>
        <v>4.184661138244454E-2</v>
      </c>
      <c r="GF33" s="24" t="s">
        <v>80</v>
      </c>
      <c r="GG33" s="226">
        <f>(GE33-FJ33)*100</f>
        <v>1.3419158573545271</v>
      </c>
      <c r="GH33" s="24">
        <f>-(GH9)/GH20</f>
        <v>0.12966464019343321</v>
      </c>
      <c r="GI33" s="24" t="s">
        <v>80</v>
      </c>
      <c r="GJ33" s="226">
        <f>(GH33-FM33)*100</f>
        <v>3.2538377449844837</v>
      </c>
      <c r="GK33" s="24">
        <f>-(GK9)/GK20</f>
        <v>1.8237661803945628E-2</v>
      </c>
      <c r="GL33" s="24" t="s">
        <v>80</v>
      </c>
      <c r="GM33" s="226">
        <f>(GK33-FP33)*100</f>
        <v>-0.60487025278042439</v>
      </c>
      <c r="GN33" s="24">
        <f>ROUND(-(GN9)/GN20,3)</f>
        <v>3.9E-2</v>
      </c>
      <c r="GO33" s="24" t="s">
        <v>80</v>
      </c>
      <c r="GP33" s="226">
        <f>(GN33-FS33)*100</f>
        <v>-0.36988305720240744</v>
      </c>
      <c r="GQ33" s="24">
        <f>-(GQ9)/GQ20</f>
        <v>5.6893701780610956E-2</v>
      </c>
      <c r="GR33" s="24" t="s">
        <v>80</v>
      </c>
      <c r="GS33" s="226">
        <f>(GQ33-FV33)*100</f>
        <v>-0.92251314295867248</v>
      </c>
      <c r="GT33" s="24">
        <f>ROUND(-(GT9)/GT20,3)</f>
        <v>3.3000000000000002E-2</v>
      </c>
      <c r="GU33" s="24" t="s">
        <v>80</v>
      </c>
      <c r="GV33" s="226">
        <f>(GT33-FY33)*100</f>
        <v>-0.9048180552779741</v>
      </c>
      <c r="GW33" s="24">
        <f>-(GW9)/GW20</f>
        <v>9.5949567997603624E-2</v>
      </c>
      <c r="GX33" s="24" t="s">
        <v>80</v>
      </c>
      <c r="GY33" s="226">
        <f>(GW33-GB33)*100</f>
        <v>-1.6670792686032818</v>
      </c>
      <c r="GZ33" s="24">
        <f>ROUND(-(GZ9)/GZ20,3)</f>
        <v>2.7E-2</v>
      </c>
      <c r="HA33" s="24" t="s">
        <v>80</v>
      </c>
      <c r="HB33" s="226">
        <f>(GZ33-GE33)*100</f>
        <v>-1.4846611382444541</v>
      </c>
      <c r="HC33" s="24">
        <f>-(HC9)/HC20</f>
        <v>0.10042776527653562</v>
      </c>
      <c r="HD33" s="24" t="s">
        <v>80</v>
      </c>
      <c r="HE33" s="226">
        <f>(HC33-GH33)*100</f>
        <v>-2.9236874916897597</v>
      </c>
      <c r="HF33" s="24">
        <f>-(HF9)/HF20</f>
        <v>1.812581825993306E-2</v>
      </c>
      <c r="HG33" s="24" t="s">
        <v>80</v>
      </c>
      <c r="HH33" s="226">
        <f>(HF33-GK33)*100</f>
        <v>-1.1184354401256799E-2</v>
      </c>
    </row>
    <row r="34" spans="2:216" ht="16.5" customHeight="1">
      <c r="B34" s="222" t="s">
        <v>384</v>
      </c>
      <c r="C34" s="222" t="s">
        <v>1105</v>
      </c>
      <c r="D34" s="24" t="s">
        <v>80</v>
      </c>
      <c r="E34" s="24" t="s">
        <v>80</v>
      </c>
      <c r="F34" s="24" t="s">
        <v>80</v>
      </c>
      <c r="G34" s="24" t="s">
        <v>80</v>
      </c>
      <c r="H34" s="24" t="s">
        <v>80</v>
      </c>
      <c r="I34" s="24" t="s">
        <v>80</v>
      </c>
      <c r="J34" s="24" t="s">
        <v>80</v>
      </c>
      <c r="K34" s="24" t="s">
        <v>80</v>
      </c>
      <c r="L34" s="24" t="s">
        <v>80</v>
      </c>
      <c r="M34" s="24" t="s">
        <v>80</v>
      </c>
      <c r="N34" s="24" t="s">
        <v>80</v>
      </c>
      <c r="O34" s="24" t="s">
        <v>80</v>
      </c>
      <c r="P34" s="24" t="s">
        <v>80</v>
      </c>
      <c r="Q34" s="24" t="s">
        <v>80</v>
      </c>
      <c r="R34" s="24" t="s">
        <v>80</v>
      </c>
      <c r="S34" s="24" t="s">
        <v>80</v>
      </c>
      <c r="T34" s="24" t="s">
        <v>80</v>
      </c>
      <c r="U34" s="24" t="s">
        <v>80</v>
      </c>
      <c r="V34" s="24" t="s">
        <v>80</v>
      </c>
      <c r="W34" s="24" t="s">
        <v>80</v>
      </c>
      <c r="X34" s="24" t="s">
        <v>80</v>
      </c>
      <c r="Y34" s="24" t="s">
        <v>80</v>
      </c>
      <c r="Z34" s="24" t="s">
        <v>80</v>
      </c>
      <c r="AA34" s="24" t="s">
        <v>80</v>
      </c>
      <c r="AB34" s="24" t="s">
        <v>80</v>
      </c>
      <c r="AC34" s="24" t="s">
        <v>80</v>
      </c>
      <c r="AD34" s="24" t="s">
        <v>80</v>
      </c>
      <c r="AE34" s="24" t="s">
        <v>80</v>
      </c>
      <c r="AF34" s="24" t="s">
        <v>80</v>
      </c>
      <c r="AG34" s="24" t="s">
        <v>80</v>
      </c>
      <c r="AH34" s="24" t="s">
        <v>80</v>
      </c>
      <c r="AI34" s="24" t="s">
        <v>80</v>
      </c>
      <c r="AJ34" s="24" t="s">
        <v>80</v>
      </c>
      <c r="AK34" s="24" t="s">
        <v>80</v>
      </c>
      <c r="AL34" s="24" t="s">
        <v>80</v>
      </c>
      <c r="AM34" s="24" t="s">
        <v>80</v>
      </c>
      <c r="AN34" s="24" t="s">
        <v>80</v>
      </c>
      <c r="AO34" s="24" t="s">
        <v>80</v>
      </c>
      <c r="AP34" s="24" t="s">
        <v>80</v>
      </c>
      <c r="AQ34" s="24" t="s">
        <v>80</v>
      </c>
      <c r="AR34" s="24" t="s">
        <v>80</v>
      </c>
      <c r="AS34" s="24" t="s">
        <v>80</v>
      </c>
      <c r="AT34" s="24" t="s">
        <v>80</v>
      </c>
      <c r="AU34" s="24" t="s">
        <v>80</v>
      </c>
      <c r="AV34" s="24" t="s">
        <v>80</v>
      </c>
      <c r="AW34" s="24" t="s">
        <v>80</v>
      </c>
      <c r="AX34" s="24" t="s">
        <v>80</v>
      </c>
      <c r="AY34" s="24" t="s">
        <v>80</v>
      </c>
      <c r="AZ34" s="24" t="s">
        <v>80</v>
      </c>
      <c r="BA34" s="24" t="s">
        <v>80</v>
      </c>
      <c r="BB34" s="24" t="s">
        <v>80</v>
      </c>
      <c r="BC34" s="24" t="s">
        <v>80</v>
      </c>
      <c r="BD34" s="24" t="s">
        <v>80</v>
      </c>
      <c r="BE34" s="24" t="s">
        <v>80</v>
      </c>
      <c r="BF34" s="24" t="s">
        <v>80</v>
      </c>
      <c r="BG34" s="24" t="s">
        <v>80</v>
      </c>
      <c r="BH34" s="24" t="s">
        <v>80</v>
      </c>
      <c r="BI34" s="24" t="s">
        <v>80</v>
      </c>
      <c r="BJ34" s="24" t="s">
        <v>80</v>
      </c>
      <c r="BK34" s="24" t="s">
        <v>80</v>
      </c>
      <c r="BL34" s="24" t="s">
        <v>80</v>
      </c>
      <c r="BM34" s="24" t="s">
        <v>80</v>
      </c>
      <c r="BN34" s="24" t="s">
        <v>80</v>
      </c>
      <c r="BO34" s="24" t="s">
        <v>80</v>
      </c>
      <c r="BP34" s="24" t="s">
        <v>80</v>
      </c>
      <c r="BQ34" s="24" t="s">
        <v>80</v>
      </c>
      <c r="BR34" s="24" t="s">
        <v>80</v>
      </c>
      <c r="BS34" s="24" t="s">
        <v>80</v>
      </c>
      <c r="BT34" s="24" t="s">
        <v>80</v>
      </c>
      <c r="BU34" s="24" t="s">
        <v>80</v>
      </c>
      <c r="BV34" s="24" t="s">
        <v>80</v>
      </c>
      <c r="BW34" s="24" t="s">
        <v>80</v>
      </c>
      <c r="BX34" s="24" t="s">
        <v>80</v>
      </c>
      <c r="BY34" s="24" t="s">
        <v>80</v>
      </c>
      <c r="BZ34" s="24" t="s">
        <v>80</v>
      </c>
      <c r="CA34" s="24" t="s">
        <v>80</v>
      </c>
      <c r="CB34" s="24" t="s">
        <v>80</v>
      </c>
      <c r="CC34" s="24" t="s">
        <v>80</v>
      </c>
      <c r="CD34" s="24" t="s">
        <v>80</v>
      </c>
      <c r="CE34" s="24" t="s">
        <v>80</v>
      </c>
      <c r="CF34" s="24" t="s">
        <v>80</v>
      </c>
      <c r="CG34" s="24" t="s">
        <v>80</v>
      </c>
      <c r="CH34" s="24" t="s">
        <v>80</v>
      </c>
      <c r="CI34" s="24" t="s">
        <v>80</v>
      </c>
      <c r="CJ34" s="24" t="s">
        <v>80</v>
      </c>
      <c r="CK34" s="24" t="s">
        <v>80</v>
      </c>
      <c r="CL34" s="24" t="s">
        <v>80</v>
      </c>
      <c r="CM34" s="24" t="s">
        <v>80</v>
      </c>
      <c r="CN34" s="24" t="s">
        <v>80</v>
      </c>
      <c r="CO34" s="24" t="s">
        <v>80</v>
      </c>
      <c r="CP34" s="24" t="s">
        <v>80</v>
      </c>
      <c r="CQ34" s="24" t="s">
        <v>80</v>
      </c>
      <c r="CR34" s="24" t="s">
        <v>80</v>
      </c>
      <c r="CS34" s="24">
        <f>-(CS10)/CS21</f>
        <v>6.3119904981488992E-2</v>
      </c>
      <c r="CT34" s="24" t="s">
        <v>80</v>
      </c>
      <c r="CU34" s="24" t="s">
        <v>80</v>
      </c>
      <c r="CV34" s="24">
        <f>-(CV10)/CV21</f>
        <v>8.2203853617767803E-2</v>
      </c>
      <c r="CW34" s="24" t="s">
        <v>80</v>
      </c>
      <c r="CX34" s="24" t="s">
        <v>80</v>
      </c>
      <c r="CY34" s="24">
        <f>-(CY10)/CY21</f>
        <v>3.886716021790753E-2</v>
      </c>
      <c r="CZ34" s="24" t="s">
        <v>80</v>
      </c>
      <c r="DA34" s="24" t="s">
        <v>80</v>
      </c>
      <c r="DB34" s="24">
        <f>-(DB10)/DB21</f>
        <v>9.5125017460539182E-2</v>
      </c>
      <c r="DC34" s="24" t="s">
        <v>80</v>
      </c>
      <c r="DD34" s="24" t="s">
        <v>80</v>
      </c>
      <c r="DE34" s="24">
        <f>-(DE10)/DE21</f>
        <v>5.5908341665090386E-2</v>
      </c>
      <c r="DF34" s="24" t="s">
        <v>80</v>
      </c>
      <c r="DG34" s="24" t="s">
        <v>80</v>
      </c>
      <c r="DH34" s="24">
        <f>-(DH10)/DH21</f>
        <v>4.2480109914688306E-2</v>
      </c>
      <c r="DI34" s="24" t="s">
        <v>80</v>
      </c>
      <c r="DJ34" s="24" t="s">
        <v>80</v>
      </c>
      <c r="DK34" s="24">
        <f>-(DK10)/DK21</f>
        <v>7.5534396268012907E-2</v>
      </c>
      <c r="DL34" s="24" t="s">
        <v>80</v>
      </c>
      <c r="DM34" s="24" t="s">
        <v>80</v>
      </c>
      <c r="DN34" s="24">
        <f>-(DN10)/DN21</f>
        <v>5.3051123574546402E-2</v>
      </c>
      <c r="DO34" s="24" t="s">
        <v>80</v>
      </c>
      <c r="DP34" s="226">
        <f>(DN34-CS34)*100</f>
        <v>-1.0068781406942588</v>
      </c>
      <c r="DQ34" s="24">
        <f>-(DQ10)/DQ21</f>
        <v>0.11184758683297477</v>
      </c>
      <c r="DR34" s="24" t="s">
        <v>80</v>
      </c>
      <c r="DS34" s="226">
        <f>(DQ34-CV34)*100</f>
        <v>2.9643733215206969</v>
      </c>
      <c r="DT34" s="24">
        <f>-(DT10)/DT21</f>
        <v>7.1323845534818603E-2</v>
      </c>
      <c r="DU34" s="24" t="s">
        <v>80</v>
      </c>
      <c r="DV34" s="226">
        <f>(DT34-CY34)*100</f>
        <v>3.2456685316911074</v>
      </c>
      <c r="DW34" s="24">
        <f>-(DW10)/DW21</f>
        <v>0.17049375502959885</v>
      </c>
      <c r="DX34" s="24" t="s">
        <v>80</v>
      </c>
      <c r="DY34" s="226">
        <f>(DW34-DB34)*100</f>
        <v>7.5368737569059663</v>
      </c>
      <c r="DZ34" s="24">
        <f>-(DZ10)/DZ21</f>
        <v>8.8574653912423501E-2</v>
      </c>
      <c r="EA34" s="24" t="s">
        <v>80</v>
      </c>
      <c r="EB34" s="226">
        <f>(DZ34-DE34)*100</f>
        <v>3.2666312247333114</v>
      </c>
      <c r="EC34" s="24">
        <f>-(EC10)/EC21</f>
        <v>6.234081778365072E-2</v>
      </c>
      <c r="ED34" s="24" t="s">
        <v>80</v>
      </c>
      <c r="EE34" s="226">
        <f>(EC34-DH34)*100</f>
        <v>1.9860707868962415</v>
      </c>
      <c r="EF34" s="24">
        <f>-(EF10)/EF21</f>
        <v>0.14177474184507508</v>
      </c>
      <c r="EG34" s="24" t="s">
        <v>80</v>
      </c>
      <c r="EH34" s="226">
        <f>(EF34-DK34)*100</f>
        <v>6.6240345577062172</v>
      </c>
      <c r="EI34" s="24">
        <f>-(EI10)/EI21</f>
        <v>3.8261558907878475E-2</v>
      </c>
      <c r="EJ34" s="24" t="s">
        <v>80</v>
      </c>
      <c r="EK34" s="226">
        <f>(EI34-DN34)*100</f>
        <v>-1.4789564666667927</v>
      </c>
      <c r="EL34" s="24">
        <f>-(EL10)/EL21</f>
        <v>0.14166025476617936</v>
      </c>
      <c r="EM34" s="24" t="s">
        <v>80</v>
      </c>
      <c r="EN34" s="226">
        <f>(EL34-DQ34)*100</f>
        <v>2.9812667933204584</v>
      </c>
      <c r="EO34" s="24">
        <f>-(EO10)/EO21</f>
        <v>3.2097406264438952E-2</v>
      </c>
      <c r="EP34" s="24" t="s">
        <v>80</v>
      </c>
      <c r="EQ34" s="226">
        <f>(EO34-DT34)*100</f>
        <v>-3.9226439270379649</v>
      </c>
      <c r="ER34" s="24">
        <f>-(ER10)/ER21</f>
        <v>0.13607442942951509</v>
      </c>
      <c r="ES34" s="24" t="s">
        <v>80</v>
      </c>
      <c r="ET34" s="226">
        <f>(ER34-DW34)*100</f>
        <v>-3.4419325600083761</v>
      </c>
      <c r="EU34" s="24">
        <f>-(EU10)/EU21</f>
        <v>4.0029431283723341E-2</v>
      </c>
      <c r="EV34" s="24" t="s">
        <v>80</v>
      </c>
      <c r="EW34" s="226">
        <f>(EU34-DZ34)*100</f>
        <v>-4.8545222628700158</v>
      </c>
      <c r="EX34" s="24">
        <f>-(EX10)/EX21</f>
        <v>4.6896763332027955E-2</v>
      </c>
      <c r="EY34" s="24" t="s">
        <v>80</v>
      </c>
      <c r="EZ34" s="226">
        <f>(EX34-EC34)*100</f>
        <v>-1.5444054451622766</v>
      </c>
      <c r="FA34" s="24">
        <f>-(FA10)/FA21</f>
        <v>8.050207313085149E-2</v>
      </c>
      <c r="FB34" s="24" t="s">
        <v>80</v>
      </c>
      <c r="FC34" s="226">
        <f>(FA34-EF34)*100</f>
        <v>-6.1272668714223588</v>
      </c>
      <c r="FD34" s="24">
        <f>-(FD10)/FD21</f>
        <v>5.0381119494648186E-2</v>
      </c>
      <c r="FE34" s="24" t="s">
        <v>80</v>
      </c>
      <c r="FF34" s="226">
        <f>(FD34-EI34)*100</f>
        <v>1.2119560586769711</v>
      </c>
      <c r="FG34" s="24">
        <f>-(FG10)/FG21</f>
        <v>0.12035760659764871</v>
      </c>
      <c r="FH34" s="24" t="s">
        <v>80</v>
      </c>
      <c r="FI34" s="226">
        <f>(FG34-EL34)*100</f>
        <v>-2.1302648168530642</v>
      </c>
      <c r="FJ34" s="24">
        <f>-(FJ10)/FJ21</f>
        <v>3.7791689472049229E-2</v>
      </c>
      <c r="FK34" s="24" t="s">
        <v>80</v>
      </c>
      <c r="FL34" s="226">
        <f>(FJ34-EO34)*100</f>
        <v>0.56942832076102778</v>
      </c>
      <c r="FM34" s="24">
        <f>-(FM10)/FM21</f>
        <v>0.13925734826407893</v>
      </c>
      <c r="FN34" s="24" t="s">
        <v>80</v>
      </c>
      <c r="FO34" s="226">
        <f>(FM34-ER34)*100</f>
        <v>0.31829188345638415</v>
      </c>
      <c r="FP34" s="24">
        <f>-(FP10)/FP21</f>
        <v>3.9669552031338852E-2</v>
      </c>
      <c r="FQ34" s="24" t="s">
        <v>80</v>
      </c>
      <c r="FR34" s="226">
        <f>(FP34-EU34)*100</f>
        <v>-3.5987925238448876E-2</v>
      </c>
      <c r="FS34" s="24">
        <f>-(FS10)/FS21</f>
        <v>4.8000103079201092E-2</v>
      </c>
      <c r="FT34" s="24" t="s">
        <v>80</v>
      </c>
      <c r="FU34" s="226">
        <f>(FS34-EX34)*100</f>
        <v>0.11033397471731377</v>
      </c>
      <c r="FV34" s="24">
        <f>-(FV10)/FV21</f>
        <v>8.345334214674191E-2</v>
      </c>
      <c r="FW34" s="24" t="s">
        <v>80</v>
      </c>
      <c r="FX34" s="226">
        <f>(FV34-FA34)*100</f>
        <v>0.29512690158904203</v>
      </c>
      <c r="FY34" s="24">
        <f>-(FY10)/FY21</f>
        <v>5.5824487955422213E-2</v>
      </c>
      <c r="FZ34" s="24" t="s">
        <v>80</v>
      </c>
      <c r="GA34" s="226">
        <f>(FY34-FD34)*100</f>
        <v>0.54433684607740274</v>
      </c>
      <c r="GB34" s="24">
        <f>-(GB10)/GB21</f>
        <v>0.13546125239115794</v>
      </c>
      <c r="GC34" s="24" t="s">
        <v>80</v>
      </c>
      <c r="GD34" s="226">
        <f>(GB34-FG34)*100</f>
        <v>1.5103645793509228</v>
      </c>
      <c r="GE34" s="24">
        <f>-(GE10)/GE21</f>
        <v>4.7038018979625458E-2</v>
      </c>
      <c r="GF34" s="24" t="s">
        <v>80</v>
      </c>
      <c r="GG34" s="226">
        <f>(GE34-FJ34)*100</f>
        <v>0.92463295075762286</v>
      </c>
      <c r="GH34" s="24">
        <f>-(GH10)/GH21</f>
        <v>0.16852836511615135</v>
      </c>
      <c r="GI34" s="24" t="s">
        <v>80</v>
      </c>
      <c r="GJ34" s="226">
        <f>(GH34-FM34)*100</f>
        <v>2.9271016852072425</v>
      </c>
      <c r="GK34" s="24">
        <f>-(GK10)/GK21</f>
        <v>5.0014190166103159E-2</v>
      </c>
      <c r="GL34" s="24" t="s">
        <v>80</v>
      </c>
      <c r="GM34" s="226">
        <f>(GK34-FP34)*100</f>
        <v>1.0344638134764308</v>
      </c>
      <c r="GN34" s="24">
        <f>-(GN10)/GN21</f>
        <v>5.1462340120195772E-2</v>
      </c>
      <c r="GO34" s="24" t="s">
        <v>80</v>
      </c>
      <c r="GP34" s="226">
        <f>(GN34-FS34)*100</f>
        <v>0.34622370409946801</v>
      </c>
      <c r="GQ34" s="24">
        <f>-(GQ10)/GQ21</f>
        <v>9.8214192459459518E-2</v>
      </c>
      <c r="GR34" s="24" t="s">
        <v>80</v>
      </c>
      <c r="GS34" s="226">
        <f>(GQ34-FV34)*100</f>
        <v>1.4760850312717608</v>
      </c>
      <c r="GT34" s="24">
        <f>-(GT10)/GT21</f>
        <v>6.1513887872802202E-2</v>
      </c>
      <c r="GU34" s="24" t="s">
        <v>80</v>
      </c>
      <c r="GV34" s="226">
        <f>(GT34-FY34)*100</f>
        <v>0.56893999173799892</v>
      </c>
      <c r="GW34" s="24">
        <f>-(GW10)/GW21</f>
        <v>0.1570605831524699</v>
      </c>
      <c r="GX34" s="24" t="s">
        <v>80</v>
      </c>
      <c r="GY34" s="226">
        <f>(GW34-GB34)*100</f>
        <v>2.1599330761311957</v>
      </c>
      <c r="GZ34" s="24">
        <f>-(GZ10)/GZ21</f>
        <v>4.9638880074943714E-2</v>
      </c>
      <c r="HA34" s="24" t="s">
        <v>80</v>
      </c>
      <c r="HB34" s="226">
        <f>(GZ34-GE34)*100</f>
        <v>0.26008610953182565</v>
      </c>
      <c r="HC34" s="24">
        <f>-(HC10)/HC21</f>
        <v>0.19561103304473959</v>
      </c>
      <c r="HD34" s="24" t="s">
        <v>80</v>
      </c>
      <c r="HE34" s="226">
        <f>ROUND((HC34-GH34)*100,2)</f>
        <v>2.71</v>
      </c>
      <c r="HF34" s="24">
        <f>-(HF10)/HF21</f>
        <v>4.1215732973810433E-2</v>
      </c>
      <c r="HG34" s="24" t="s">
        <v>80</v>
      </c>
      <c r="HH34" s="226">
        <f>(HF34-GK34)*100</f>
        <v>-0.87984571922927257</v>
      </c>
    </row>
    <row r="35" spans="2:216" ht="16.5" customHeight="1">
      <c r="B35" s="222" t="s">
        <v>385</v>
      </c>
      <c r="C35" s="222" t="s">
        <v>1106</v>
      </c>
      <c r="D35" s="24" t="s">
        <v>80</v>
      </c>
      <c r="E35" s="24" t="s">
        <v>80</v>
      </c>
      <c r="F35" s="24" t="s">
        <v>80</v>
      </c>
      <c r="G35" s="24" t="s">
        <v>80</v>
      </c>
      <c r="H35" s="24" t="s">
        <v>80</v>
      </c>
      <c r="I35" s="24" t="s">
        <v>80</v>
      </c>
      <c r="J35" s="24" t="s">
        <v>80</v>
      </c>
      <c r="K35" s="24" t="s">
        <v>80</v>
      </c>
      <c r="L35" s="24" t="s">
        <v>80</v>
      </c>
      <c r="M35" s="24" t="s">
        <v>80</v>
      </c>
      <c r="N35" s="24" t="s">
        <v>80</v>
      </c>
      <c r="O35" s="24" t="s">
        <v>80</v>
      </c>
      <c r="P35" s="24" t="s">
        <v>80</v>
      </c>
      <c r="Q35" s="24" t="s">
        <v>80</v>
      </c>
      <c r="R35" s="24">
        <v>5.8716351240155167E-2</v>
      </c>
      <c r="S35" s="24" t="s">
        <v>80</v>
      </c>
      <c r="T35" s="24">
        <v>8.7923407208223101E-2</v>
      </c>
      <c r="U35" s="24" t="s">
        <v>80</v>
      </c>
      <c r="V35" s="24" t="s">
        <v>80</v>
      </c>
      <c r="W35" s="24" t="s">
        <v>80</v>
      </c>
      <c r="X35" s="24">
        <v>8.480962251243146E-2</v>
      </c>
      <c r="Y35" s="24" t="s">
        <v>80</v>
      </c>
      <c r="Z35" s="24" t="s">
        <v>80</v>
      </c>
      <c r="AA35" s="24" t="s">
        <v>80</v>
      </c>
      <c r="AB35" s="24">
        <v>7.1880258223449067E-2</v>
      </c>
      <c r="AC35" s="24" t="s">
        <v>80</v>
      </c>
      <c r="AD35" s="24">
        <v>0.30733869282627102</v>
      </c>
      <c r="AE35" s="24" t="s">
        <v>80</v>
      </c>
      <c r="AF35" s="24">
        <f>-(AF11)/AF22</f>
        <v>6.5757337923597378E-2</v>
      </c>
      <c r="AG35" s="24" t="s">
        <v>80</v>
      </c>
      <c r="AH35" s="24">
        <f>-(AH11)/AH22</f>
        <v>6.5994529396358276E-2</v>
      </c>
      <c r="AI35" s="24" t="s">
        <v>80</v>
      </c>
      <c r="AJ35" s="24">
        <f>-(AJ11)/AJ22</f>
        <v>0.13120504929274376</v>
      </c>
      <c r="AK35" s="24" t="s">
        <v>80</v>
      </c>
      <c r="AL35" s="24">
        <f>-(AL11)/AL22</f>
        <v>5.7429640632398075E-2</v>
      </c>
      <c r="AM35" s="24" t="s">
        <v>80</v>
      </c>
      <c r="AN35" s="24">
        <f>-(AN11)/AN22</f>
        <v>0.19598578121132226</v>
      </c>
      <c r="AO35" s="24" t="s">
        <v>80</v>
      </c>
      <c r="AP35" s="24">
        <f>-(AP11)/AP22</f>
        <v>5.7579377721350952E-2</v>
      </c>
      <c r="AQ35" s="24" t="s">
        <v>80</v>
      </c>
      <c r="AR35" s="24">
        <f>-(AR11)/AR22</f>
        <v>0.25914171975670358</v>
      </c>
      <c r="AS35" s="24" t="s">
        <v>80</v>
      </c>
      <c r="AT35" s="24">
        <f>-(AT11)/AT22</f>
        <v>5.723578872265888E-2</v>
      </c>
      <c r="AU35" s="24" t="s">
        <v>80</v>
      </c>
      <c r="AV35" s="226">
        <f>(AT35-AF35)*100</f>
        <v>-0.85215492009384985</v>
      </c>
      <c r="AW35" s="24">
        <f>-(AW11)/AW22</f>
        <v>6.697365168419854E-2</v>
      </c>
      <c r="AX35" s="24" t="s">
        <v>80</v>
      </c>
      <c r="AY35" s="226">
        <f>(AW35-AH35)*100</f>
        <v>9.7912228784026445E-2</v>
      </c>
      <c r="AZ35" s="24">
        <f>-(AZ11)/AZ22</f>
        <v>0.12461158222453909</v>
      </c>
      <c r="BA35" s="24" t="s">
        <v>80</v>
      </c>
      <c r="BB35" s="226">
        <f>(AZ35-AJ35)*100</f>
        <v>-0.65934670682046703</v>
      </c>
      <c r="BC35" s="24">
        <f>-(BC11)/BC22</f>
        <v>5.9615246567151482E-2</v>
      </c>
      <c r="BD35" s="24" t="s">
        <v>80</v>
      </c>
      <c r="BE35" s="226">
        <f>(BC35-AL35)*100</f>
        <v>0.21856059347534068</v>
      </c>
      <c r="BF35" s="24">
        <f>-(BF11)/BF22</f>
        <v>0.18191425067700767</v>
      </c>
      <c r="BG35" s="24" t="s">
        <v>80</v>
      </c>
      <c r="BH35" s="226">
        <f>(BF35-AN35)*100</f>
        <v>-1.4071530534314591</v>
      </c>
      <c r="BI35" s="24">
        <f>-(BI11)/BI22</f>
        <v>5.6233541867490348E-2</v>
      </c>
      <c r="BJ35" s="24" t="s">
        <v>80</v>
      </c>
      <c r="BK35" s="226">
        <f>(BI35-AP35)*100</f>
        <v>-0.13458358538606038</v>
      </c>
      <c r="BL35" s="24">
        <f>-(BL11)/BL22</f>
        <v>0.23590864084500868</v>
      </c>
      <c r="BM35" s="24" t="s">
        <v>80</v>
      </c>
      <c r="BN35" s="226">
        <f>(BL35-AR35)*100</f>
        <v>-2.3233078911694904</v>
      </c>
      <c r="BO35" s="24">
        <f>-(BO11)/BO22</f>
        <v>4.7389518373783586E-2</v>
      </c>
      <c r="BP35" s="24" t="s">
        <v>80</v>
      </c>
      <c r="BQ35" s="226">
        <f>(BO35-AT35)*100</f>
        <v>-0.98462703488752945</v>
      </c>
      <c r="BR35" s="24">
        <f>-(BR11)/BR22</f>
        <v>5.4298662929421641E-2</v>
      </c>
      <c r="BS35" s="24" t="s">
        <v>80</v>
      </c>
      <c r="BT35" s="226">
        <f>(BR35-AW35)*100</f>
        <v>-1.2674988754776899</v>
      </c>
      <c r="BU35" s="24">
        <f>-(BU11)/BU22</f>
        <v>9.9750313024492276E-2</v>
      </c>
      <c r="BV35" s="24" t="s">
        <v>80</v>
      </c>
      <c r="BW35" s="226">
        <f>(BU35-AZ35)*100</f>
        <v>-2.4861269200046818</v>
      </c>
      <c r="BX35" s="24">
        <f>-(BX11)/BX22</f>
        <v>5.0459254613952551E-2</v>
      </c>
      <c r="BY35" s="24" t="s">
        <v>80</v>
      </c>
      <c r="BZ35" s="226">
        <f>(BX35-BC35)*100</f>
        <v>-0.9155991953198932</v>
      </c>
      <c r="CA35" s="24">
        <f>-(CA11)/CA22</f>
        <v>0.14596376071522674</v>
      </c>
      <c r="CB35" s="24" t="s">
        <v>80</v>
      </c>
      <c r="CC35" s="226">
        <f>(CA35-BF35)*100</f>
        <v>-3.5950489961780936</v>
      </c>
      <c r="CD35" s="24">
        <f>-(CD11)/CD22</f>
        <v>4.4759746276380574E-2</v>
      </c>
      <c r="CE35" s="24" t="s">
        <v>80</v>
      </c>
      <c r="CF35" s="226">
        <f>(CD35-BI35)*100</f>
        <v>-1.1473795591109774</v>
      </c>
      <c r="CG35" s="24">
        <f>-(CG11)/CG22</f>
        <v>0.19413693489361317</v>
      </c>
      <c r="CH35" s="24" t="s">
        <v>80</v>
      </c>
      <c r="CI35" s="226">
        <f>(CG35-BL35)*100</f>
        <v>-4.1771705951395512</v>
      </c>
      <c r="CJ35" s="24">
        <f>-(CJ11)/CJ22</f>
        <v>5.1678425113200782E-2</v>
      </c>
      <c r="CK35" s="24" t="s">
        <v>80</v>
      </c>
      <c r="CL35" s="226">
        <f>(CJ35-BO35)*100</f>
        <v>0.42889067394171965</v>
      </c>
      <c r="CM35" s="24">
        <f>-(CM11)/CM22</f>
        <v>6.0838865535359887E-2</v>
      </c>
      <c r="CN35" s="24" t="s">
        <v>80</v>
      </c>
      <c r="CO35" s="226">
        <f>(CM35-BR35)*100</f>
        <v>0.65402026059382457</v>
      </c>
      <c r="CP35" s="24">
        <f>-(CP11)/CP22</f>
        <v>0.10999481200013138</v>
      </c>
      <c r="CQ35" s="24" t="s">
        <v>80</v>
      </c>
      <c r="CR35" s="226">
        <f>(CP35-BU35)*100</f>
        <v>1.0244498975639103</v>
      </c>
      <c r="CS35" s="24">
        <f>-(CS11)/CS22</f>
        <v>5.8201464987419932E-2</v>
      </c>
      <c r="CT35" s="24" t="s">
        <v>80</v>
      </c>
      <c r="CU35" s="226">
        <f>(CS35-BX35)*100</f>
        <v>0.77422103734673819</v>
      </c>
      <c r="CV35" s="24">
        <f>-(CV11)/CV22</f>
        <v>0.1687397519306528</v>
      </c>
      <c r="CW35" s="24" t="s">
        <v>80</v>
      </c>
      <c r="CX35" s="226">
        <f>(CV35-CA35)*100</f>
        <v>2.2775991215426061</v>
      </c>
      <c r="CY35" s="24">
        <f>-(CY11)/CY22</f>
        <v>5.0196267219671159E-2</v>
      </c>
      <c r="CZ35" s="24" t="s">
        <v>80</v>
      </c>
      <c r="DA35" s="226">
        <f>(CY35-CD35)*100</f>
        <v>0.54365209432905848</v>
      </c>
      <c r="DB35" s="24">
        <f>-(DB11)/DB22</f>
        <v>0.22573507628499481</v>
      </c>
      <c r="DC35" s="24" t="s">
        <v>80</v>
      </c>
      <c r="DD35" s="226">
        <f>(DB35-CG35)*100</f>
        <v>3.1598141391381644</v>
      </c>
      <c r="DE35" s="24">
        <f>-(DE11)/DE22</f>
        <v>4.2238225371420433E-2</v>
      </c>
      <c r="DF35" s="24" t="s">
        <v>80</v>
      </c>
      <c r="DG35" s="226">
        <f>(DE35-CJ35)*100</f>
        <v>-0.94401997417803485</v>
      </c>
      <c r="DH35" s="24">
        <f>-(DH11)/DH22</f>
        <v>3.6388128671424068E-2</v>
      </c>
      <c r="DI35" s="24" t="s">
        <v>80</v>
      </c>
      <c r="DJ35" s="226">
        <f>(DH35-CM35)*100</f>
        <v>-2.4450736863935818</v>
      </c>
      <c r="DK35" s="24">
        <f>-(DK11)/DK22</f>
        <v>7.6843065537850308E-2</v>
      </c>
      <c r="DL35" s="24" t="s">
        <v>80</v>
      </c>
      <c r="DM35" s="226">
        <f>(DK35-CP35)*100</f>
        <v>-3.3151746462281069</v>
      </c>
      <c r="DN35" s="24">
        <f>-(DN11)/DN22</f>
        <v>4.4464275480379553E-2</v>
      </c>
      <c r="DO35" s="24" t="s">
        <v>80</v>
      </c>
      <c r="DP35" s="226">
        <f>(DN35-CS35)*100</f>
        <v>-1.3737189507040379</v>
      </c>
      <c r="DQ35" s="24">
        <f>-(DQ11)/DQ22</f>
        <v>0.11825483245048836</v>
      </c>
      <c r="DR35" s="24" t="s">
        <v>80</v>
      </c>
      <c r="DS35" s="226">
        <f>(DQ35-CV35)*100</f>
        <v>-5.0484919480164443</v>
      </c>
      <c r="DT35" s="24">
        <f>-(DT11)/DT22</f>
        <v>3.5717244007090435E-2</v>
      </c>
      <c r="DU35" s="24" t="s">
        <v>80</v>
      </c>
      <c r="DV35" s="226">
        <f>(DT35-CY35)*100</f>
        <v>-1.4479023212580724</v>
      </c>
      <c r="DW35" s="24">
        <f>-(DW11)/DW22</f>
        <v>0.15536007156701953</v>
      </c>
      <c r="DX35" s="24" t="s">
        <v>80</v>
      </c>
      <c r="DY35" s="226">
        <f>(DW35-DB35)*100</f>
        <v>-7.0375004717975278</v>
      </c>
      <c r="DZ35" s="24">
        <f>-(DZ11)/DZ22</f>
        <v>4.1460003515502601E-2</v>
      </c>
      <c r="EA35" s="24" t="s">
        <v>80</v>
      </c>
      <c r="EB35" s="226">
        <f>(DZ35-DE35)*100</f>
        <v>-7.7822185591783222E-2</v>
      </c>
      <c r="EC35" s="24">
        <f>-(EC11)/EC22</f>
        <v>3.8040464052635177E-2</v>
      </c>
      <c r="ED35" s="24" t="s">
        <v>80</v>
      </c>
      <c r="EE35" s="226">
        <f>(EC35-DH35)*100</f>
        <v>0.16523353812111091</v>
      </c>
      <c r="EF35" s="24">
        <f>-(EF11)/EF22</f>
        <v>7.9256664868601986E-2</v>
      </c>
      <c r="EG35" s="24" t="s">
        <v>80</v>
      </c>
      <c r="EH35" s="226">
        <f>(EF35-DK35)*100</f>
        <v>0.24135993307516784</v>
      </c>
      <c r="EI35" s="24">
        <f>-(EI11)/EI22</f>
        <v>4.1891078948299659E-2</v>
      </c>
      <c r="EJ35" s="24" t="s">
        <v>80</v>
      </c>
      <c r="EK35" s="226">
        <f>(EI35-DN35)*100</f>
        <v>-0.25731965320798939</v>
      </c>
      <c r="EL35" s="24">
        <f>-(EL11)/EL22</f>
        <v>0.11572242471425033</v>
      </c>
      <c r="EM35" s="24" t="s">
        <v>80</v>
      </c>
      <c r="EN35" s="226">
        <f>(EL35-DQ35)*100</f>
        <v>-0.25324077362380293</v>
      </c>
      <c r="EO35" s="24">
        <f>-(EO11)/EO22</f>
        <v>4.0000561608446589E-2</v>
      </c>
      <c r="EP35" s="24" t="s">
        <v>80</v>
      </c>
      <c r="EQ35" s="226">
        <f>(EO35-DT35)*100</f>
        <v>0.42833176013561541</v>
      </c>
      <c r="ER35" s="24">
        <f>-(ER11)/ER22</f>
        <v>0.15477788385937324</v>
      </c>
      <c r="ES35" s="24" t="s">
        <v>80</v>
      </c>
      <c r="ET35" s="226">
        <f>(ER35-DW35)*100</f>
        <v>-5.8218770764628669E-2</v>
      </c>
      <c r="EU35" s="24">
        <f>-(EU11)/EU22</f>
        <v>3.7450562432585134E-2</v>
      </c>
      <c r="EV35" s="24" t="s">
        <v>80</v>
      </c>
      <c r="EW35" s="226">
        <f>(EU35-DZ35)*100</f>
        <v>-0.4009441082917467</v>
      </c>
      <c r="EX35" s="24">
        <f>-(EX11)/EX22</f>
        <v>2.7878614585146323E-2</v>
      </c>
      <c r="EY35" s="24" t="s">
        <v>80</v>
      </c>
      <c r="EZ35" s="226">
        <f>(EX35-EC35)*100</f>
        <v>-1.0161849467488855</v>
      </c>
      <c r="FA35" s="24">
        <f>-(FA11)/FA22</f>
        <v>6.4136353464780332E-2</v>
      </c>
      <c r="FB35" s="24" t="s">
        <v>80</v>
      </c>
      <c r="FC35" s="226">
        <f>(FA35-EF35)*100</f>
        <v>-1.5120311403821654</v>
      </c>
      <c r="FD35" s="24">
        <f>-(FD11)/FD22</f>
        <v>4.2363098666430378E-2</v>
      </c>
      <c r="FE35" s="24" t="s">
        <v>80</v>
      </c>
      <c r="FF35" s="226">
        <f>(FD35-EI35)*100</f>
        <v>4.7201971813071869E-2</v>
      </c>
      <c r="FG35" s="24">
        <f>-(FG11)/FG22</f>
        <v>9.9505006424172607E-2</v>
      </c>
      <c r="FH35" s="24" t="s">
        <v>80</v>
      </c>
      <c r="FI35" s="226">
        <f>(FG35-EL35)*100</f>
        <v>-1.6217418290077723</v>
      </c>
      <c r="FJ35" s="24">
        <f>-(FJ11)/FJ22</f>
        <v>3.7627557213488469E-2</v>
      </c>
      <c r="FK35" s="24" t="s">
        <v>80</v>
      </c>
      <c r="FL35" s="226">
        <f>(FJ35-EO35)*100</f>
        <v>-0.23730043949581198</v>
      </c>
      <c r="FM35" s="24">
        <f>-(FM11)/FM22</f>
        <v>0.14401604642212154</v>
      </c>
      <c r="FN35" s="24" t="s">
        <v>80</v>
      </c>
      <c r="FO35" s="226">
        <f>(FM35-ER35)*100</f>
        <v>-1.0761837437251702</v>
      </c>
      <c r="FP35" s="24">
        <f>-(FP11)/FP22</f>
        <v>3.9361443597116769E-2</v>
      </c>
      <c r="FQ35" s="24" t="s">
        <v>80</v>
      </c>
      <c r="FR35" s="226">
        <f>(FP35-EU35)*100</f>
        <v>0.19108811645316345</v>
      </c>
      <c r="FS35" s="24">
        <f>-(FS11)/FS22</f>
        <v>5.2254504435840371E-2</v>
      </c>
      <c r="FT35" s="24" t="s">
        <v>80</v>
      </c>
      <c r="FU35" s="226">
        <f>(FS35-EX35)*100</f>
        <v>2.4375889850694046</v>
      </c>
      <c r="FV35" s="24">
        <f>-(FV11)/FV22</f>
        <v>8.8630529557025703E-2</v>
      </c>
      <c r="FW35" s="24" t="s">
        <v>80</v>
      </c>
      <c r="FX35" s="226">
        <f>(FV35-FA35)*100</f>
        <v>2.449417609224537</v>
      </c>
      <c r="FY35" s="24">
        <f>-(FY11)/FY22</f>
        <v>6.1031935787702073E-2</v>
      </c>
      <c r="FZ35" s="24" t="s">
        <v>80</v>
      </c>
      <c r="GA35" s="226">
        <f>(FY35-FD35)*100</f>
        <v>1.8668837121271695</v>
      </c>
      <c r="GB35" s="24">
        <f>-(GB11)/GB22</f>
        <v>0.15080881915457583</v>
      </c>
      <c r="GC35" s="24" t="s">
        <v>80</v>
      </c>
      <c r="GD35" s="226">
        <f>(GB35-FG35)*100</f>
        <v>5.1303812730403227</v>
      </c>
      <c r="GE35" s="24">
        <f>-(GE11)/GE22</f>
        <v>5.788123424850794E-2</v>
      </c>
      <c r="GF35" s="24" t="s">
        <v>80</v>
      </c>
      <c r="GG35" s="226">
        <f>(GE35-FJ35)*100</f>
        <v>2.0253677035019471</v>
      </c>
      <c r="GH35" s="24">
        <f>-(GH11)/GH22</f>
        <v>0.2212250176616519</v>
      </c>
      <c r="GI35" s="24" t="s">
        <v>80</v>
      </c>
      <c r="GJ35" s="226">
        <f>(GH35-FM35)*100</f>
        <v>7.7208971239530353</v>
      </c>
      <c r="GK35" s="24">
        <f>-(GK11)/GK22</f>
        <v>5.142037238893956E-2</v>
      </c>
      <c r="GL35" s="24" t="s">
        <v>80</v>
      </c>
      <c r="GM35" s="226">
        <f>(GK35-FP35)*100</f>
        <v>1.2058928791822792</v>
      </c>
      <c r="GN35" s="24">
        <f>-(GN11)/GN22</f>
        <v>6.1166144758578109E-2</v>
      </c>
      <c r="GO35" s="24" t="s">
        <v>80</v>
      </c>
      <c r="GP35" s="226">
        <f>(GN35-FS35)*100</f>
        <v>0.89116403227377372</v>
      </c>
      <c r="GQ35" s="24">
        <f>-(GQ11)/GQ22</f>
        <v>0.11259309523941954</v>
      </c>
      <c r="GR35" s="24" t="s">
        <v>80</v>
      </c>
      <c r="GS35" s="226">
        <f>(GQ35-FV35)*100</f>
        <v>2.3962565682393842</v>
      </c>
      <c r="GT35" s="24">
        <f>-(GT11)/GT22</f>
        <v>4.027162857484743E-2</v>
      </c>
      <c r="GU35" s="24" t="s">
        <v>80</v>
      </c>
      <c r="GV35" s="226">
        <f>(GT35-FY35)*100</f>
        <v>-2.0760307212854641</v>
      </c>
      <c r="GW35" s="24">
        <f>-(GW11)/GW22</f>
        <v>0.1613856647122173</v>
      </c>
      <c r="GX35" s="24" t="s">
        <v>80</v>
      </c>
      <c r="GY35" s="226">
        <f>(GW35-GB35)*100</f>
        <v>1.0576845557641463</v>
      </c>
      <c r="GZ35" s="24">
        <f>-(GZ11)/GZ22</f>
        <v>3.7659275852294331E-2</v>
      </c>
      <c r="HA35" s="24" t="s">
        <v>80</v>
      </c>
      <c r="HB35" s="226">
        <f>(GZ35-GE35)*100</f>
        <v>-2.0221958396213608</v>
      </c>
      <c r="HC35" s="24">
        <f>-(HC11)/HC22</f>
        <v>0.22415116254951983</v>
      </c>
      <c r="HD35" s="24" t="s">
        <v>80</v>
      </c>
      <c r="HE35" s="226">
        <f>(HC35-GH35)*100</f>
        <v>0.29261448878679375</v>
      </c>
      <c r="HF35" s="24">
        <f>-(HF11)/HF22</f>
        <v>2.8856053451862793E-2</v>
      </c>
      <c r="HG35" s="24" t="s">
        <v>80</v>
      </c>
      <c r="HH35" s="226">
        <f>(HF35-GK35)*100</f>
        <v>-2.2564318937076768</v>
      </c>
    </row>
    <row r="36" spans="2:216" ht="16.5" customHeight="1">
      <c r="B36" s="352" t="s">
        <v>100</v>
      </c>
      <c r="C36" s="352" t="s">
        <v>100</v>
      </c>
      <c r="D36" s="288" t="s">
        <v>80</v>
      </c>
      <c r="E36" s="288" t="s">
        <v>80</v>
      </c>
      <c r="F36" s="288" t="s">
        <v>80</v>
      </c>
      <c r="G36" s="288" t="s">
        <v>80</v>
      </c>
      <c r="H36" s="288" t="s">
        <v>80</v>
      </c>
      <c r="I36" s="288" t="s">
        <v>80</v>
      </c>
      <c r="J36" s="288" t="s">
        <v>80</v>
      </c>
      <c r="K36" s="288" t="s">
        <v>80</v>
      </c>
      <c r="L36" s="288" t="s">
        <v>80</v>
      </c>
      <c r="M36" s="288" t="s">
        <v>80</v>
      </c>
      <c r="N36" s="288" t="s">
        <v>80</v>
      </c>
      <c r="O36" s="288" t="s">
        <v>80</v>
      </c>
      <c r="P36" s="288" t="s">
        <v>80</v>
      </c>
      <c r="Q36" s="288" t="s">
        <v>80</v>
      </c>
      <c r="R36" s="288">
        <v>3.123896622579805E-2</v>
      </c>
      <c r="S36" s="288" t="s">
        <v>80</v>
      </c>
      <c r="T36" s="288">
        <v>4.9122655838253447E-2</v>
      </c>
      <c r="U36" s="288" t="s">
        <v>80</v>
      </c>
      <c r="V36" s="288" t="s">
        <v>80</v>
      </c>
      <c r="W36" s="288" t="s">
        <v>80</v>
      </c>
      <c r="X36" s="288">
        <v>4.4937317028344144E-2</v>
      </c>
      <c r="Y36" s="288" t="s">
        <v>80</v>
      </c>
      <c r="Z36" s="288" t="s">
        <v>80</v>
      </c>
      <c r="AA36" s="288" t="s">
        <v>80</v>
      </c>
      <c r="AB36" s="288">
        <v>4.9426506793952184E-2</v>
      </c>
      <c r="AC36" s="288" t="s">
        <v>80</v>
      </c>
      <c r="AD36" s="288">
        <v>0.15008887432597381</v>
      </c>
      <c r="AE36" s="288" t="s">
        <v>80</v>
      </c>
      <c r="AF36" s="288">
        <f>-(AF8)/AF24</f>
        <v>3.6130860849341799E-2</v>
      </c>
      <c r="AG36" s="288" t="s">
        <v>80</v>
      </c>
      <c r="AH36" s="288">
        <f>-(AH8)/AH24</f>
        <v>4.7847386791015578E-2</v>
      </c>
      <c r="AI36" s="288" t="s">
        <v>80</v>
      </c>
      <c r="AJ36" s="288">
        <f>-(AJ8)/AJ24</f>
        <v>8.3109660330146815E-2</v>
      </c>
      <c r="AK36" s="288" t="s">
        <v>80</v>
      </c>
      <c r="AL36" s="288">
        <f>-(AL8)/AL24</f>
        <v>4.5681084643573254E-2</v>
      </c>
      <c r="AM36" s="288" t="s">
        <v>80</v>
      </c>
      <c r="AN36" s="288">
        <f>-(AN8)/AN24</f>
        <v>0.13550697198797565</v>
      </c>
      <c r="AO36" s="288" t="s">
        <v>80</v>
      </c>
      <c r="AP36" s="288">
        <f>-(AP8)/AP24</f>
        <v>4.7994086687901241E-2</v>
      </c>
      <c r="AQ36" s="288" t="s">
        <v>80</v>
      </c>
      <c r="AR36" s="288">
        <f>-(AR8)/AR24</f>
        <v>0.16347705352847205</v>
      </c>
      <c r="AS36" s="288" t="s">
        <v>80</v>
      </c>
      <c r="AT36" s="288">
        <f>-(AT8)/AT24</f>
        <v>3.9066973298208782E-2</v>
      </c>
      <c r="AU36" s="288" t="s">
        <v>80</v>
      </c>
      <c r="AV36" s="353">
        <f>(AT36-AF36)*100</f>
        <v>0.29361124488669832</v>
      </c>
      <c r="AW36" s="288">
        <f>-(AW8)/AW24</f>
        <v>5.2799334690485297E-2</v>
      </c>
      <c r="AX36" s="288" t="s">
        <v>80</v>
      </c>
      <c r="AY36" s="353">
        <f>(AW36-AH36)*100</f>
        <v>0.49519478994697191</v>
      </c>
      <c r="AZ36" s="288">
        <f>-(AZ8)/AZ24</f>
        <v>8.9491040289972845E-2</v>
      </c>
      <c r="BA36" s="288" t="s">
        <v>80</v>
      </c>
      <c r="BB36" s="353">
        <f>(AZ36-AJ36)*100</f>
        <v>0.63813799598260301</v>
      </c>
      <c r="BC36" s="288">
        <f>-(BC8)/BC24</f>
        <v>5.0298731320283022E-2</v>
      </c>
      <c r="BD36" s="288" t="s">
        <v>80</v>
      </c>
      <c r="BE36" s="353">
        <f>(BC36-AL36)*100</f>
        <v>0.46176466767097679</v>
      </c>
      <c r="BF36" s="288">
        <f>-(BF8)/BF24</f>
        <v>0.14617285244986974</v>
      </c>
      <c r="BG36" s="288" t="s">
        <v>80</v>
      </c>
      <c r="BH36" s="353">
        <f>(BF36-AN36)*100</f>
        <v>1.0665880461894095</v>
      </c>
      <c r="BI36" s="288">
        <f>-(BI8)/BI24</f>
        <v>4.1219708281235674E-2</v>
      </c>
      <c r="BJ36" s="288" t="s">
        <v>80</v>
      </c>
      <c r="BK36" s="353">
        <f>(BI36-AP36)*100</f>
        <v>-0.67743784066655666</v>
      </c>
      <c r="BL36" s="288">
        <f>-(BL8)/BL24</f>
        <v>0.15636366342365285</v>
      </c>
      <c r="BM36" s="288" t="s">
        <v>80</v>
      </c>
      <c r="BN36" s="353">
        <f>(BL36-AR36)*100</f>
        <v>-0.71133901048192061</v>
      </c>
      <c r="BO36" s="288">
        <f>-(BO8)/BO24</f>
        <v>3.789341105478862E-2</v>
      </c>
      <c r="BP36" s="288" t="s">
        <v>80</v>
      </c>
      <c r="BQ36" s="353">
        <f>(BO36-AT36)*100</f>
        <v>-0.1173562243420162</v>
      </c>
      <c r="BR36" s="288">
        <f>-(BR8)/BR24</f>
        <v>4.3146495596187988E-2</v>
      </c>
      <c r="BS36" s="288" t="s">
        <v>80</v>
      </c>
      <c r="BT36" s="353">
        <f>(BR36-AW36)*100</f>
        <v>-0.96528390942973097</v>
      </c>
      <c r="BU36" s="288">
        <f>-(BU8)/BU24</f>
        <v>7.8764366440127132E-2</v>
      </c>
      <c r="BV36" s="288" t="s">
        <v>80</v>
      </c>
      <c r="BW36" s="353">
        <f>(BU36-AZ36)*100</f>
        <v>-1.0726673849845714</v>
      </c>
      <c r="BX36" s="288">
        <f>-(BX8)/BX24</f>
        <v>2.9856439614648941E-2</v>
      </c>
      <c r="BY36" s="288" t="s">
        <v>80</v>
      </c>
      <c r="BZ36" s="353">
        <f>(BX36-BC36)*100</f>
        <v>-2.0442291705634079</v>
      </c>
      <c r="CA36" s="288">
        <f>-(CA8)/CA24</f>
        <v>0.11286650972994836</v>
      </c>
      <c r="CB36" s="288" t="s">
        <v>80</v>
      </c>
      <c r="CC36" s="353">
        <f>(CA36-BF36)*100</f>
        <v>-3.3306342719921389</v>
      </c>
      <c r="CD36" s="288">
        <f>-(CD8)/CD24</f>
        <v>2.1654563070990888E-2</v>
      </c>
      <c r="CE36" s="288" t="s">
        <v>80</v>
      </c>
      <c r="CF36" s="353">
        <f>(CD36-BI36)*100</f>
        <v>-1.9565145210244785</v>
      </c>
      <c r="CG36" s="288">
        <f>-(CG8)/CG24</f>
        <v>0.11060611898790793</v>
      </c>
      <c r="CH36" s="288" t="s">
        <v>80</v>
      </c>
      <c r="CI36" s="353">
        <f>(CG36-BL36)*100</f>
        <v>-4.5757544435744926</v>
      </c>
      <c r="CJ36" s="288">
        <f>-(CJ8)/CJ24</f>
        <v>2.6110787744881458E-2</v>
      </c>
      <c r="CK36" s="288" t="s">
        <v>80</v>
      </c>
      <c r="CL36" s="353">
        <f>(CJ36-BO36)*100</f>
        <v>-1.1782623309907161</v>
      </c>
      <c r="CM36" s="288">
        <f>-(CM8)/CM24</f>
        <v>3.7261919399410717E-2</v>
      </c>
      <c r="CN36" s="288" t="s">
        <v>80</v>
      </c>
      <c r="CO36" s="353">
        <f>(CM36-BR36)*100</f>
        <v>-0.58845761967772703</v>
      </c>
      <c r="CP36" s="288">
        <f>-(CP8)/CP24</f>
        <v>6.1492601273949732E-2</v>
      </c>
      <c r="CQ36" s="288" t="s">
        <v>80</v>
      </c>
      <c r="CR36" s="353">
        <f>(CP36-BU36)*100</f>
        <v>-1.72717651661774</v>
      </c>
      <c r="CS36" s="288">
        <f>-(CS8)/CS24</f>
        <v>3.3906044546374262E-2</v>
      </c>
      <c r="CT36" s="288" t="s">
        <v>80</v>
      </c>
      <c r="CU36" s="353">
        <f>(CS36-BX36)*100</f>
        <v>0.40496049317253202</v>
      </c>
      <c r="CV36" s="288">
        <f>-(CV8)/CV24</f>
        <v>0.1002831337222979</v>
      </c>
      <c r="CW36" s="288" t="s">
        <v>80</v>
      </c>
      <c r="CX36" s="353">
        <f>(CV36-CA36)*100</f>
        <v>-1.2583376007650457</v>
      </c>
      <c r="CY36" s="288">
        <f>-(CY8)/CY24</f>
        <v>3.9986323965535538E-2</v>
      </c>
      <c r="CZ36" s="288" t="s">
        <v>80</v>
      </c>
      <c r="DA36" s="353">
        <f>(CY36-CD36)*100</f>
        <v>1.8331760894544649</v>
      </c>
      <c r="DB36" s="288">
        <f>-(DB8)/DB24</f>
        <v>0.11728378521766437</v>
      </c>
      <c r="DC36" s="288" t="s">
        <v>80</v>
      </c>
      <c r="DD36" s="353">
        <f>(DB36-CG36)*100</f>
        <v>0.66776662297564493</v>
      </c>
      <c r="DE36" s="288">
        <f>-(DE8)/DE24</f>
        <v>2.4487152325898126E-2</v>
      </c>
      <c r="DF36" s="288" t="s">
        <v>80</v>
      </c>
      <c r="DG36" s="353">
        <f>(DE36-CJ36)*100</f>
        <v>-0.16236354189833324</v>
      </c>
      <c r="DH36" s="288">
        <f>-(DH8)/DH24</f>
        <v>3.7090714438813871E-2</v>
      </c>
      <c r="DI36" s="288" t="s">
        <v>80</v>
      </c>
      <c r="DJ36" s="353">
        <f>(DH36-CM36)*100</f>
        <v>-1.7120496059684631E-2</v>
      </c>
      <c r="DK36" s="288">
        <f>-(DK8)/DK24</f>
        <v>5.9554151798951849E-2</v>
      </c>
      <c r="DL36" s="288" t="s">
        <v>80</v>
      </c>
      <c r="DM36" s="353">
        <f>(DK36-CP36)*100</f>
        <v>-0.19384494749978831</v>
      </c>
      <c r="DN36" s="288">
        <f>-(DN8)/DN24</f>
        <v>3.2221377139304903E-2</v>
      </c>
      <c r="DO36" s="288" t="s">
        <v>80</v>
      </c>
      <c r="DP36" s="353">
        <f>(DN36-CS36)*100</f>
        <v>-0.16846674070693582</v>
      </c>
      <c r="DQ36" s="288">
        <f>-(DQ8)/DQ24</f>
        <v>9.1766188949051447E-2</v>
      </c>
      <c r="DR36" s="288" t="s">
        <v>80</v>
      </c>
      <c r="DS36" s="353">
        <f>(DQ36-CV36)*100</f>
        <v>-0.85169447732464509</v>
      </c>
      <c r="DT36" s="288">
        <f>-(DT8)/DT24</f>
        <v>3.7971397328191228E-2</v>
      </c>
      <c r="DU36" s="288" t="s">
        <v>80</v>
      </c>
      <c r="DV36" s="353">
        <f>(DT36-CY36)*100</f>
        <v>-0.20149266373443095</v>
      </c>
      <c r="DW36" s="288">
        <f>-(DW8)/DW24</f>
        <v>0.11021233038961765</v>
      </c>
      <c r="DX36" s="288" t="s">
        <v>80</v>
      </c>
      <c r="DY36" s="353">
        <f>(DW36-DB36)*100</f>
        <v>-0.70714548280467193</v>
      </c>
      <c r="DZ36" s="288">
        <f>-(DZ8)/DZ24</f>
        <v>2.8083621833149917E-2</v>
      </c>
      <c r="EA36" s="288" t="s">
        <v>80</v>
      </c>
      <c r="EB36" s="353">
        <f>(DZ36-DE36)*100</f>
        <v>0.35964695072517905</v>
      </c>
      <c r="EC36" s="288">
        <f>-(EC8)/EC24</f>
        <v>3.5389741620399338E-2</v>
      </c>
      <c r="ED36" s="288" t="s">
        <v>80</v>
      </c>
      <c r="EE36" s="353">
        <f>(EC36-DH36)*100</f>
        <v>-0.17009728184145326</v>
      </c>
      <c r="EF36" s="288">
        <f>-(EF8)/EF24</f>
        <v>6.2852638435798747E-2</v>
      </c>
      <c r="EG36" s="288" t="s">
        <v>80</v>
      </c>
      <c r="EH36" s="353">
        <f>(EF36-DK36)*100</f>
        <v>0.32984866368468979</v>
      </c>
      <c r="EI36" s="288">
        <f>-(EI8)/EI24</f>
        <v>3.1148463146030324E-2</v>
      </c>
      <c r="EJ36" s="288" t="s">
        <v>80</v>
      </c>
      <c r="EK36" s="353">
        <f>(EI36-DN36)*100</f>
        <v>-0.10729139932745789</v>
      </c>
      <c r="EL36" s="288">
        <f>-(EL8)/EL24</f>
        <v>9.3200829558339568E-2</v>
      </c>
      <c r="EM36" s="288" t="s">
        <v>80</v>
      </c>
      <c r="EN36" s="353">
        <f>(EL36-DQ36)*100</f>
        <v>0.14346406092881209</v>
      </c>
      <c r="EO36" s="288">
        <f>-(EO8)/EO24</f>
        <v>3.1462332951422596E-2</v>
      </c>
      <c r="EP36" s="288" t="s">
        <v>80</v>
      </c>
      <c r="EQ36" s="353">
        <f>(EO36-DT36)*100</f>
        <v>-0.65090643767686318</v>
      </c>
      <c r="ER36" s="288">
        <f>-(ER8)/ER24</f>
        <v>0.10328789446483776</v>
      </c>
      <c r="ES36" s="288" t="s">
        <v>80</v>
      </c>
      <c r="ET36" s="353">
        <f>(ER36-DW36)*100</f>
        <v>-0.69244359247798981</v>
      </c>
      <c r="EU36" s="288">
        <f>-(EU8)/EU24</f>
        <v>2.3061359607429673E-2</v>
      </c>
      <c r="EV36" s="288" t="s">
        <v>80</v>
      </c>
      <c r="EW36" s="353">
        <f>(EU36-DZ36)*100</f>
        <v>-0.50222622257202443</v>
      </c>
      <c r="EX36" s="288">
        <f>-(EX8)/EX24</f>
        <v>4.0396648549979854E-2</v>
      </c>
      <c r="EY36" s="288" t="s">
        <v>80</v>
      </c>
      <c r="EZ36" s="353">
        <f>(EX36-EC36)*100</f>
        <v>0.50069069295805146</v>
      </c>
      <c r="FA36" s="288">
        <f>-(FA8)/FA24</f>
        <v>6.2201853926831106E-2</v>
      </c>
      <c r="FB36" s="288" t="s">
        <v>80</v>
      </c>
      <c r="FC36" s="353">
        <f>(FA36-EF36)*100</f>
        <v>-6.5078450896764034E-2</v>
      </c>
      <c r="FD36" s="288">
        <f>-(FD8)/FD24</f>
        <v>3.8590724553549831E-2</v>
      </c>
      <c r="FE36" s="288" t="s">
        <v>80</v>
      </c>
      <c r="FF36" s="353">
        <f>(FD36-EI36)*100</f>
        <v>0.74422614075195059</v>
      </c>
      <c r="FG36" s="288">
        <f>-(FG8)/FG24</f>
        <v>0.10052194945875244</v>
      </c>
      <c r="FH36" s="288" t="s">
        <v>80</v>
      </c>
      <c r="FI36" s="353">
        <f>(FG36-EL36)*100</f>
        <v>0.73211199004128702</v>
      </c>
      <c r="FJ36" s="288">
        <f>-(FJ8)/FJ24</f>
        <v>3.1183505217258239E-2</v>
      </c>
      <c r="FK36" s="288" t="s">
        <v>80</v>
      </c>
      <c r="FL36" s="353">
        <f>(FJ36-EO36)*100</f>
        <v>-2.7882773416435663E-2</v>
      </c>
      <c r="FM36" s="288">
        <f>-(FM8)/FM24</f>
        <v>0.11006836810142728</v>
      </c>
      <c r="FN36" s="288" t="s">
        <v>80</v>
      </c>
      <c r="FO36" s="353">
        <f>(FM36-ER36)*100</f>
        <v>0.67804736365895257</v>
      </c>
      <c r="FP36" s="288">
        <f>-(FP8)/FP24</f>
        <v>2.9511731012317226E-2</v>
      </c>
      <c r="FQ36" s="288" t="s">
        <v>80</v>
      </c>
      <c r="FR36" s="353">
        <f>(FP36-EU36)*100</f>
        <v>0.64503714048875538</v>
      </c>
      <c r="FS36" s="288">
        <f>-(FS8)/FS24</f>
        <v>4.5099313802267824E-2</v>
      </c>
      <c r="FT36" s="288" t="s">
        <v>80</v>
      </c>
      <c r="FU36" s="353">
        <f>(FS36-EX36)*100</f>
        <v>0.47026652522879697</v>
      </c>
      <c r="FV36" s="288">
        <f>-(FV8)/FV24</f>
        <v>7.2922431957637132E-2</v>
      </c>
      <c r="FW36" s="288" t="s">
        <v>80</v>
      </c>
      <c r="FX36" s="353">
        <f>(FV36-FA36)*100</f>
        <v>1.0720578030806025</v>
      </c>
      <c r="FY36" s="288">
        <f>-(FY8)/FY24</f>
        <v>4.7893349708461222E-2</v>
      </c>
      <c r="FZ36" s="288" t="s">
        <v>80</v>
      </c>
      <c r="GA36" s="353">
        <f>(FY36-FD36)*100</f>
        <v>0.93026251549113914</v>
      </c>
      <c r="GB36" s="288">
        <f>-(GB8)/GB24</f>
        <v>0.12313026498333615</v>
      </c>
      <c r="GC36" s="288" t="s">
        <v>80</v>
      </c>
      <c r="GD36" s="353">
        <f>(GB36-FG36)*100</f>
        <v>2.2608315524583715</v>
      </c>
      <c r="GE36" s="288">
        <f>-(GE8)/GE24</f>
        <v>4.4596877127356542E-2</v>
      </c>
      <c r="GF36" s="288" t="s">
        <v>80</v>
      </c>
      <c r="GG36" s="353">
        <f>(GE36-FJ36)*100</f>
        <v>1.3413371910098302</v>
      </c>
      <c r="GH36" s="288">
        <f>-(GH8)/GH24</f>
        <v>0.14757219601096838</v>
      </c>
      <c r="GI36" s="288" t="s">
        <v>80</v>
      </c>
      <c r="GJ36" s="353">
        <f>(GH36-FM36)*100</f>
        <v>3.7503827909541099</v>
      </c>
      <c r="GK36" s="288">
        <f>-(GK8)/GK24</f>
        <v>3.0513290007303438E-2</v>
      </c>
      <c r="GL36" s="288" t="s">
        <v>80</v>
      </c>
      <c r="GM36" s="353">
        <f>(GK36-FP36)*100</f>
        <v>0.10015589949862111</v>
      </c>
      <c r="GN36" s="288">
        <f>-(GN8)/GN24</f>
        <v>4.5049510704074751E-2</v>
      </c>
      <c r="GO36" s="288" t="s">
        <v>80</v>
      </c>
      <c r="GP36" s="353">
        <f>(GN36-FS36)*100</f>
        <v>-4.980309819307277E-3</v>
      </c>
      <c r="GQ36" s="288">
        <f>-(GQ8)/GQ24</f>
        <v>7.4207944957113969E-2</v>
      </c>
      <c r="GR36" s="288" t="s">
        <v>80</v>
      </c>
      <c r="GS36" s="353">
        <f>(GQ36-FV36)*100</f>
        <v>0.12855129994768372</v>
      </c>
      <c r="GT36" s="288">
        <f>-(GT8)/GT24</f>
        <v>4.2458799625094946E-2</v>
      </c>
      <c r="GU36" s="288" t="s">
        <v>80</v>
      </c>
      <c r="GV36" s="353">
        <f>(GT36-FY36)*100</f>
        <v>-0.54345500833662752</v>
      </c>
      <c r="GW36" s="288">
        <f>-(GW8)/GW24</f>
        <v>0.12125303191197259</v>
      </c>
      <c r="GX36" s="288" t="s">
        <v>80</v>
      </c>
      <c r="GY36" s="353">
        <f>(GW36-GB36)*100</f>
        <v>-0.18772330713635599</v>
      </c>
      <c r="GZ36" s="288">
        <f>-(GZ8)/GZ24</f>
        <v>3.4022022231463896E-2</v>
      </c>
      <c r="HA36" s="288" t="s">
        <v>80</v>
      </c>
      <c r="HB36" s="353">
        <f>(GZ36-GE36)*100</f>
        <v>-1.0574854895892647</v>
      </c>
      <c r="HC36" s="288">
        <f>-(HC8)/HC24</f>
        <v>0.13579599216310601</v>
      </c>
      <c r="HD36" s="288" t="s">
        <v>80</v>
      </c>
      <c r="HE36" s="353">
        <f>(HC36-GH36)*100</f>
        <v>-1.1776203847862377</v>
      </c>
      <c r="HF36" s="288">
        <f>-(HF8)/HF24</f>
        <v>2.6553289553182459E-2</v>
      </c>
      <c r="HG36" s="288" t="s">
        <v>80</v>
      </c>
      <c r="HH36" s="353">
        <f>(HF36-GK36)*100</f>
        <v>-0.39600004541209788</v>
      </c>
    </row>
  </sheetData>
  <mergeCells count="1">
    <mergeCell ref="B1:C1"/>
  </mergeCells>
  <hyperlinks>
    <hyperlink ref="B1:C1" location="'Capa | Cover'!A1" display="CAPA/COVER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ET59"/>
  <sheetViews>
    <sheetView showGridLines="0" zoomScaleNormal="100" workbookViewId="0">
      <pane xSplit="3" ySplit="3" topLeftCell="M4" activePane="bottomRight" state="frozen"/>
      <selection activeCell="DW60" sqref="DW60"/>
      <selection pane="topRight" activeCell="DW60" sqref="DW60"/>
      <selection pane="bottomLeft" activeCell="DW60" sqref="DW60"/>
      <selection pane="bottomRight" activeCell="C2" sqref="C1:C1048576"/>
    </sheetView>
  </sheetViews>
  <sheetFormatPr defaultRowHeight="16.5" customHeight="1" outlineLevelRow="1" outlineLevelCol="1"/>
  <cols>
    <col min="1" max="1" width="1.42578125" style="17" customWidth="1"/>
    <col min="2" max="2" width="56.85546875" style="14" bestFit="1" customWidth="1"/>
    <col min="3" max="3" width="85" style="14" hidden="1" customWidth="1"/>
    <col min="4" max="4" width="8" style="14" hidden="1" customWidth="1" outlineLevel="1"/>
    <col min="5" max="5" width="7.7109375" style="14" hidden="1" customWidth="1" outlineLevel="1"/>
    <col min="6" max="6" width="4.42578125" style="14" hidden="1" customWidth="1" outlineLevel="1"/>
    <col min="7" max="7" width="8" style="14" hidden="1" customWidth="1" outlineLevel="1"/>
    <col min="8" max="8" width="7.7109375" style="14" hidden="1" customWidth="1" outlineLevel="1"/>
    <col min="9" max="9" width="4.42578125" style="14" hidden="1" customWidth="1" outlineLevel="1"/>
    <col min="10" max="10" width="8" style="14" hidden="1" customWidth="1" outlineLevel="1"/>
    <col min="11" max="11" width="7.7109375" style="14" hidden="1" customWidth="1" outlineLevel="1"/>
    <col min="12" max="12" width="4.42578125" style="14" hidden="1" customWidth="1" outlineLevel="1"/>
    <col min="13" max="13" width="8" style="14" customWidth="1" collapsed="1"/>
    <col min="14" max="14" width="7.7109375" style="14" hidden="1" customWidth="1" outlineLevel="1"/>
    <col min="15" max="15" width="4.42578125" style="14" hidden="1" customWidth="1" outlineLevel="1"/>
    <col min="16" max="16" width="8" style="14" hidden="1" customWidth="1" outlineLevel="1"/>
    <col min="17" max="17" width="7.7109375" style="14" hidden="1" customWidth="1" outlineLevel="1"/>
    <col min="18" max="18" width="6.7109375" style="14" hidden="1" customWidth="1" outlineLevel="1"/>
    <col min="19" max="19" width="8" style="14" hidden="1" customWidth="1" outlineLevel="1"/>
    <col min="20" max="20" width="7.7109375" style="14" hidden="1" customWidth="1" outlineLevel="1"/>
    <col min="21" max="21" width="6.7109375" style="14" hidden="1" customWidth="1" outlineLevel="1"/>
    <col min="22" max="22" width="8" style="14" hidden="1" customWidth="1" outlineLevel="1"/>
    <col min="23" max="24" width="7.7109375" style="14" hidden="1" customWidth="1" outlineLevel="1"/>
    <col min="25" max="25" width="8" style="14" customWidth="1" collapsed="1"/>
    <col min="26" max="27" width="7.7109375" style="14" hidden="1" customWidth="1" outlineLevel="1"/>
    <col min="28" max="28" width="8" style="15" hidden="1" customWidth="1" outlineLevel="1"/>
    <col min="29" max="30" width="7.7109375" style="16" hidden="1" customWidth="1" outlineLevel="1"/>
    <col min="31" max="31" width="8" style="15" hidden="1" customWidth="1" outlineLevel="1"/>
    <col min="32" max="33" width="7.7109375" style="16" hidden="1" customWidth="1" outlineLevel="1"/>
    <col min="34" max="34" width="8" style="15" hidden="1" customWidth="1" outlineLevel="1"/>
    <col min="35" max="35" width="7.7109375" style="16" hidden="1" customWidth="1" outlineLevel="1"/>
    <col min="36" max="36" width="6.7109375" style="16" hidden="1" customWidth="1" outlineLevel="1"/>
    <col min="37" max="37" width="8" style="15" customWidth="1" collapsed="1"/>
    <col min="38" max="38" width="7.7109375" style="16" hidden="1" customWidth="1" outlineLevel="1"/>
    <col min="39" max="39" width="6.7109375" style="16" hidden="1" customWidth="1" outlineLevel="1"/>
    <col min="40" max="40" width="8" style="15" hidden="1" customWidth="1" outlineLevel="1"/>
    <col min="41" max="41" width="7.7109375" style="16" hidden="1" customWidth="1" outlineLevel="1"/>
    <col min="42" max="42" width="6.7109375" style="16" hidden="1" customWidth="1" outlineLevel="1"/>
    <col min="43" max="43" width="8" style="15" hidden="1" customWidth="1" outlineLevel="1"/>
    <col min="44" max="44" width="7.7109375" style="16" hidden="1" customWidth="1" outlineLevel="1"/>
    <col min="45" max="45" width="6.7109375" style="16" hidden="1" customWidth="1" outlineLevel="1"/>
    <col min="46" max="46" width="8" style="15" hidden="1" customWidth="1" outlineLevel="1"/>
    <col min="47" max="47" width="7.7109375" style="16" hidden="1" customWidth="1" outlineLevel="1"/>
    <col min="48" max="48" width="6.7109375" style="16" hidden="1" customWidth="1" outlineLevel="1"/>
    <col min="49" max="49" width="8" style="15" customWidth="1" collapsed="1"/>
    <col min="50" max="50" width="6.140625" style="16" hidden="1" customWidth="1" outlineLevel="1"/>
    <col min="51" max="51" width="6.7109375" style="16" hidden="1" customWidth="1" outlineLevel="1"/>
    <col min="52" max="52" width="8" style="15" hidden="1" customWidth="1" outlineLevel="1"/>
    <col min="53" max="53" width="7.7109375" style="16" hidden="1" customWidth="1" outlineLevel="1"/>
    <col min="54" max="54" width="6.7109375" style="16" hidden="1" customWidth="1" outlineLevel="1"/>
    <col min="55" max="55" width="8" style="15" hidden="1" customWidth="1" outlineLevel="1"/>
    <col min="56" max="56" width="7.7109375" style="16" hidden="1" customWidth="1" outlineLevel="1"/>
    <col min="57" max="57" width="6.7109375" style="16" hidden="1" customWidth="1" outlineLevel="1"/>
    <col min="58" max="58" width="8" style="15" hidden="1" customWidth="1" outlineLevel="1"/>
    <col min="59" max="59" width="7.7109375" style="16" hidden="1" customWidth="1" outlineLevel="1"/>
    <col min="60" max="60" width="6.7109375" style="16" hidden="1" customWidth="1" outlineLevel="1"/>
    <col min="61" max="61" width="8" style="15" customWidth="1" collapsed="1"/>
    <col min="62" max="62" width="6.140625" style="16" hidden="1" customWidth="1" outlineLevel="1"/>
    <col min="63" max="63" width="6.7109375" style="16" hidden="1" customWidth="1" outlineLevel="1"/>
    <col min="64" max="64" width="8" style="15" hidden="1" customWidth="1" outlineLevel="1"/>
    <col min="65" max="65" width="6.140625" style="16" hidden="1" customWidth="1" outlineLevel="1"/>
    <col min="66" max="66" width="7.7109375" style="16" hidden="1" customWidth="1" outlineLevel="1"/>
    <col min="67" max="67" width="8" style="15" hidden="1" customWidth="1" outlineLevel="1"/>
    <col min="68" max="68" width="6.140625" style="16" hidden="1" customWidth="1" outlineLevel="1"/>
    <col min="69" max="69" width="7.7109375" style="16" hidden="1" customWidth="1" outlineLevel="1"/>
    <col min="70" max="70" width="8" style="15" hidden="1" customWidth="1" outlineLevel="1"/>
    <col min="71" max="71" width="6.140625" style="16" hidden="1" customWidth="1" outlineLevel="1"/>
    <col min="72" max="72" width="7.7109375" style="16" hidden="1" customWidth="1" outlineLevel="1"/>
    <col min="73" max="73" width="8" style="15" customWidth="1" collapsed="1"/>
    <col min="74" max="74" width="6.140625" style="16" hidden="1" customWidth="1" outlineLevel="1"/>
    <col min="75" max="75" width="7.7109375" style="16" hidden="1" customWidth="1" outlineLevel="1"/>
    <col min="76" max="76" width="8" style="15" hidden="1" customWidth="1" outlineLevel="1"/>
    <col min="77" max="77" width="6.140625" style="16" hidden="1" customWidth="1" outlineLevel="1"/>
    <col min="78" max="78" width="7.85546875" style="16" hidden="1" customWidth="1" outlineLevel="1"/>
    <col min="79" max="79" width="8" style="17" hidden="1" customWidth="1" outlineLevel="1"/>
    <col min="80" max="80" width="6.140625" style="17" hidden="1" customWidth="1" outlineLevel="1"/>
    <col min="81" max="81" width="7.85546875" style="17" hidden="1" customWidth="1" outlineLevel="1"/>
    <col min="82" max="82" width="8" style="17" hidden="1" customWidth="1" outlineLevel="1"/>
    <col min="83" max="83" width="6.140625" style="17" hidden="1" customWidth="1" outlineLevel="1"/>
    <col min="84" max="84" width="7" style="17" hidden="1" customWidth="1" outlineLevel="1"/>
    <col min="85" max="85" width="9.28515625" style="17" customWidth="1" collapsed="1"/>
    <col min="86" max="86" width="6.140625" style="17" hidden="1" customWidth="1" outlineLevel="1"/>
    <col min="87" max="87" width="7.7109375" style="17" hidden="1" customWidth="1" outlineLevel="1"/>
    <col min="88" max="88" width="8" style="17" hidden="1" customWidth="1" outlineLevel="1"/>
    <col min="89" max="90" width="7.7109375" style="17" hidden="1" customWidth="1" outlineLevel="1"/>
    <col min="91" max="91" width="8" style="17" hidden="1" customWidth="1" outlineLevel="1"/>
    <col min="92" max="92" width="6.140625" style="17" hidden="1" customWidth="1" outlineLevel="1"/>
    <col min="93" max="93" width="7.7109375" style="17" hidden="1" customWidth="1" outlineLevel="1"/>
    <col min="94" max="94" width="8" style="17" hidden="1" customWidth="1" outlineLevel="1"/>
    <col min="95" max="95" width="6.140625" style="17" hidden="1" customWidth="1" outlineLevel="1"/>
    <col min="96" max="96" width="7.7109375" style="17" hidden="1" customWidth="1" outlineLevel="1"/>
    <col min="97" max="97" width="9.28515625" style="17" customWidth="1" collapsed="1"/>
    <col min="98" max="99" width="6.140625" style="17" hidden="1" customWidth="1" outlineLevel="1"/>
    <col min="100" max="100" width="9.28515625" style="17" hidden="1" customWidth="1" outlineLevel="1"/>
    <col min="101" max="101" width="6.140625" style="17" hidden="1" customWidth="1" outlineLevel="1"/>
    <col min="102" max="102" width="7.7109375" style="17" hidden="1" customWidth="1" outlineLevel="1"/>
    <col min="103" max="103" width="9.28515625" style="17" hidden="1" customWidth="1" outlineLevel="1"/>
    <col min="104" max="105" width="6.140625" style="17" hidden="1" customWidth="1" outlineLevel="1"/>
    <col min="106" max="106" width="9.28515625" style="17" hidden="1" customWidth="1" outlineLevel="1"/>
    <col min="107" max="107" width="6.140625" style="17" hidden="1" customWidth="1" outlineLevel="1"/>
    <col min="108" max="108" width="6" style="17" hidden="1" customWidth="1" outlineLevel="1"/>
    <col min="109" max="109" width="9.28515625" style="17" customWidth="1" collapsed="1"/>
    <col min="110" max="110" width="6.140625" style="17" hidden="1" customWidth="1" outlineLevel="1"/>
    <col min="111" max="111" width="6.7109375" style="17" hidden="1" customWidth="1" outlineLevel="1"/>
    <col min="112" max="112" width="9.28515625" style="17" hidden="1" customWidth="1" outlineLevel="1"/>
    <col min="113" max="113" width="6.140625" style="17" hidden="1" customWidth="1" outlineLevel="1"/>
    <col min="114" max="114" width="6.7109375" style="17" hidden="1" customWidth="1" outlineLevel="1"/>
    <col min="115" max="115" width="9.28515625" style="17" hidden="1" customWidth="1" outlineLevel="1"/>
    <col min="116" max="117" width="6.140625" style="17" hidden="1" customWidth="1" outlineLevel="1"/>
    <col min="118" max="118" width="9.28515625" style="17" hidden="1" customWidth="1" outlineLevel="1"/>
    <col min="119" max="120" width="6.140625" style="17" hidden="1" customWidth="1" outlineLevel="1"/>
    <col min="121" max="121" width="9.28515625" style="17" customWidth="1" collapsed="1"/>
    <col min="122" max="122" width="6.140625" style="17" hidden="1" customWidth="1" outlineLevel="1"/>
    <col min="123" max="123" width="7" style="17" hidden="1" customWidth="1" outlineLevel="1"/>
    <col min="124" max="124" width="9.28515625" style="17" hidden="1" customWidth="1" outlineLevel="1"/>
    <col min="125" max="125" width="6.140625" style="17" hidden="1" customWidth="1" outlineLevel="1"/>
    <col min="126" max="126" width="7" style="17" hidden="1" customWidth="1" outlineLevel="1"/>
    <col min="127" max="127" width="9.28515625" style="17" hidden="1" customWidth="1" outlineLevel="1"/>
    <col min="128" max="129" width="7.140625" style="17" hidden="1" customWidth="1" outlineLevel="1"/>
    <col min="130" max="130" width="9.28515625" style="17" hidden="1" customWidth="1" outlineLevel="1"/>
    <col min="131" max="132" width="7.140625" style="17" hidden="1" customWidth="1" outlineLevel="1"/>
    <col min="133" max="133" width="9.140625" style="17" customWidth="1" collapsed="1"/>
    <col min="134" max="135" width="7.28515625" style="17" hidden="1" customWidth="1" outlineLevel="1"/>
    <col min="136" max="136" width="9.28515625" style="17" hidden="1" customWidth="1" outlineLevel="1"/>
    <col min="137" max="138" width="7.28515625" style="17" hidden="1" customWidth="1" outlineLevel="1"/>
    <col min="139" max="139" width="9.28515625" style="17" hidden="1" customWidth="1" outlineLevel="1"/>
    <col min="140" max="141" width="7.28515625" style="17" hidden="1" customWidth="1" outlineLevel="1"/>
    <col min="142" max="142" width="9.28515625" style="17" hidden="1" customWidth="1" outlineLevel="1"/>
    <col min="143" max="144" width="7.28515625" style="17" hidden="1" customWidth="1" outlineLevel="1"/>
    <col min="145" max="145" width="9.28515625" style="17" customWidth="1" collapsed="1"/>
    <col min="146" max="147" width="7.28515625" style="17" customWidth="1"/>
    <col min="148" max="148" width="9.28515625" style="17" customWidth="1"/>
    <col min="149" max="150" width="7.28515625" style="17" customWidth="1"/>
    <col min="151" max="16384" width="9.140625" style="17"/>
  </cols>
  <sheetData>
    <row r="1" spans="2:150" s="15" customFormat="1" ht="16.5" customHeight="1">
      <c r="B1" s="448" t="s">
        <v>1174</v>
      </c>
      <c r="C1" s="448"/>
      <c r="D1" s="451"/>
      <c r="E1" s="451"/>
      <c r="F1" s="99"/>
      <c r="G1" s="14"/>
      <c r="H1" s="90"/>
      <c r="I1" s="90"/>
      <c r="J1" s="14"/>
      <c r="K1" s="90"/>
      <c r="L1" s="90"/>
      <c r="M1" s="14"/>
      <c r="N1" s="449"/>
      <c r="O1" s="449"/>
      <c r="P1" s="14"/>
      <c r="Q1" s="449"/>
      <c r="R1" s="449"/>
      <c r="S1" s="14"/>
      <c r="T1" s="450"/>
      <c r="U1" s="450"/>
      <c r="V1" s="14"/>
      <c r="W1" s="14"/>
      <c r="X1" s="14"/>
      <c r="Y1" s="14"/>
      <c r="Z1" s="14"/>
      <c r="AA1" s="14"/>
      <c r="AC1" s="16"/>
      <c r="AD1" s="16"/>
      <c r="AF1" s="16"/>
      <c r="AG1" s="16"/>
      <c r="AI1" s="16"/>
      <c r="AJ1" s="16"/>
      <c r="AL1" s="16"/>
      <c r="AM1" s="16"/>
      <c r="AO1" s="16"/>
      <c r="AP1" s="16"/>
      <c r="AR1" s="16"/>
      <c r="AS1" s="16"/>
      <c r="AU1" s="16"/>
      <c r="AV1" s="16"/>
      <c r="AX1" s="16"/>
      <c r="AY1" s="16"/>
      <c r="BA1" s="16"/>
      <c r="BB1" s="16"/>
      <c r="BD1" s="16"/>
      <c r="BE1" s="16"/>
      <c r="BG1" s="16"/>
      <c r="BH1" s="16"/>
      <c r="BJ1" s="16"/>
      <c r="BK1" s="16"/>
      <c r="BM1" s="16"/>
      <c r="BN1" s="16"/>
      <c r="BP1" s="16"/>
      <c r="BQ1" s="16"/>
      <c r="BS1" s="16"/>
      <c r="BT1" s="16"/>
      <c r="BV1" s="16"/>
      <c r="BW1" s="16"/>
      <c r="BY1" s="16"/>
      <c r="BZ1" s="16"/>
      <c r="CA1" s="17"/>
      <c r="CB1" s="17"/>
      <c r="CC1" s="17"/>
      <c r="CD1" s="202"/>
      <c r="CE1" s="36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</row>
    <row r="2" spans="2:150" ht="11.25" customHeight="1">
      <c r="B2" s="6"/>
      <c r="C2" s="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33"/>
      <c r="AD2" s="33"/>
      <c r="AE2" s="17"/>
      <c r="AF2" s="203"/>
      <c r="AG2" s="33"/>
      <c r="AH2" s="17"/>
      <c r="AI2" s="33"/>
      <c r="AJ2" s="33"/>
      <c r="AK2" s="17"/>
      <c r="AL2" s="33"/>
      <c r="AM2" s="33"/>
      <c r="AN2" s="17"/>
      <c r="AO2" s="33"/>
      <c r="AP2" s="33"/>
      <c r="AQ2" s="17"/>
      <c r="AR2" s="203"/>
      <c r="AS2" s="33"/>
      <c r="AT2" s="17"/>
      <c r="AU2" s="33"/>
      <c r="AV2" s="33"/>
      <c r="AW2" s="17"/>
      <c r="AX2" s="33"/>
      <c r="AY2" s="33"/>
      <c r="AZ2" s="17"/>
      <c r="BA2" s="33"/>
      <c r="BB2" s="33"/>
      <c r="BC2" s="17"/>
      <c r="BD2" s="203"/>
      <c r="BE2" s="33"/>
      <c r="BF2" s="17"/>
      <c r="BG2" s="33"/>
      <c r="BH2" s="33"/>
      <c r="BI2" s="17"/>
      <c r="BJ2" s="33"/>
      <c r="BK2" s="33"/>
      <c r="BL2" s="17"/>
      <c r="BM2" s="33"/>
      <c r="BN2" s="33"/>
      <c r="BO2" s="17"/>
      <c r="BP2" s="203"/>
      <c r="BQ2" s="33"/>
      <c r="BR2" s="17"/>
      <c r="BS2" s="33"/>
      <c r="BT2" s="33"/>
      <c r="BU2" s="17"/>
      <c r="BV2" s="33"/>
      <c r="BW2" s="33"/>
      <c r="BX2" s="17"/>
      <c r="BY2" s="33"/>
      <c r="BZ2" s="33"/>
    </row>
    <row r="3" spans="2:150" s="198" customFormat="1" ht="16.5" customHeight="1">
      <c r="B3" s="255" t="s">
        <v>1061</v>
      </c>
      <c r="C3" s="255" t="s">
        <v>1056</v>
      </c>
      <c r="D3" s="256" t="s">
        <v>245</v>
      </c>
      <c r="E3" s="257" t="s">
        <v>5</v>
      </c>
      <c r="F3" s="257" t="s">
        <v>10</v>
      </c>
      <c r="G3" s="258" t="s">
        <v>246</v>
      </c>
      <c r="H3" s="257" t="s">
        <v>5</v>
      </c>
      <c r="I3" s="257" t="s">
        <v>10</v>
      </c>
      <c r="J3" s="258" t="s">
        <v>284</v>
      </c>
      <c r="K3" s="257" t="s">
        <v>5</v>
      </c>
      <c r="L3" s="257" t="s">
        <v>10</v>
      </c>
      <c r="M3" s="258" t="s">
        <v>248</v>
      </c>
      <c r="N3" s="257" t="s">
        <v>5</v>
      </c>
      <c r="O3" s="257" t="s">
        <v>10</v>
      </c>
      <c r="P3" s="258" t="s">
        <v>249</v>
      </c>
      <c r="Q3" s="257" t="s">
        <v>5</v>
      </c>
      <c r="R3" s="257" t="s">
        <v>10</v>
      </c>
      <c r="S3" s="258" t="s">
        <v>250</v>
      </c>
      <c r="T3" s="257" t="s">
        <v>5</v>
      </c>
      <c r="U3" s="257" t="s">
        <v>10</v>
      </c>
      <c r="V3" s="258" t="s">
        <v>283</v>
      </c>
      <c r="W3" s="257" t="s">
        <v>5</v>
      </c>
      <c r="X3" s="257" t="s">
        <v>10</v>
      </c>
      <c r="Y3" s="258" t="s">
        <v>252</v>
      </c>
      <c r="Z3" s="257" t="s">
        <v>5</v>
      </c>
      <c r="AA3" s="257" t="s">
        <v>10</v>
      </c>
      <c r="AB3" s="258" t="s">
        <v>253</v>
      </c>
      <c r="AC3" s="257" t="s">
        <v>5</v>
      </c>
      <c r="AD3" s="257" t="s">
        <v>10</v>
      </c>
      <c r="AE3" s="258" t="s">
        <v>254</v>
      </c>
      <c r="AF3" s="257" t="s">
        <v>5</v>
      </c>
      <c r="AG3" s="257" t="s">
        <v>10</v>
      </c>
      <c r="AH3" s="258" t="s">
        <v>282</v>
      </c>
      <c r="AI3" s="257" t="s">
        <v>5</v>
      </c>
      <c r="AJ3" s="257" t="s">
        <v>10</v>
      </c>
      <c r="AK3" s="259" t="s">
        <v>243</v>
      </c>
      <c r="AL3" s="257" t="s">
        <v>5</v>
      </c>
      <c r="AM3" s="257" t="s">
        <v>10</v>
      </c>
      <c r="AN3" s="259" t="s">
        <v>264</v>
      </c>
      <c r="AO3" s="257" t="s">
        <v>5</v>
      </c>
      <c r="AP3" s="257" t="s">
        <v>10</v>
      </c>
      <c r="AQ3" s="259" t="s">
        <v>256</v>
      </c>
      <c r="AR3" s="257" t="s">
        <v>5</v>
      </c>
      <c r="AS3" s="257" t="s">
        <v>10</v>
      </c>
      <c r="AT3" s="259" t="s">
        <v>281</v>
      </c>
      <c r="AU3" s="257" t="s">
        <v>5</v>
      </c>
      <c r="AV3" s="257" t="s">
        <v>10</v>
      </c>
      <c r="AW3" s="259" t="s">
        <v>242</v>
      </c>
      <c r="AX3" s="257" t="s">
        <v>5</v>
      </c>
      <c r="AY3" s="257" t="s">
        <v>10</v>
      </c>
      <c r="AZ3" s="259" t="s">
        <v>258</v>
      </c>
      <c r="BA3" s="257" t="s">
        <v>5</v>
      </c>
      <c r="BB3" s="257" t="s">
        <v>10</v>
      </c>
      <c r="BC3" s="259" t="s">
        <v>259</v>
      </c>
      <c r="BD3" s="257" t="s">
        <v>5</v>
      </c>
      <c r="BE3" s="257" t="s">
        <v>10</v>
      </c>
      <c r="BF3" s="259" t="s">
        <v>280</v>
      </c>
      <c r="BG3" s="257" t="s">
        <v>5</v>
      </c>
      <c r="BH3" s="257" t="s">
        <v>10</v>
      </c>
      <c r="BI3" s="259" t="s">
        <v>240</v>
      </c>
      <c r="BJ3" s="257" t="s">
        <v>5</v>
      </c>
      <c r="BK3" s="257" t="s">
        <v>10</v>
      </c>
      <c r="BL3" s="259" t="s">
        <v>261</v>
      </c>
      <c r="BM3" s="257" t="s">
        <v>5</v>
      </c>
      <c r="BN3" s="257" t="s">
        <v>10</v>
      </c>
      <c r="BO3" s="259" t="s">
        <v>262</v>
      </c>
      <c r="BP3" s="257" t="s">
        <v>5</v>
      </c>
      <c r="BQ3" s="257" t="s">
        <v>10</v>
      </c>
      <c r="BR3" s="259" t="s">
        <v>279</v>
      </c>
      <c r="BS3" s="257" t="s">
        <v>5</v>
      </c>
      <c r="BT3" s="257" t="s">
        <v>10</v>
      </c>
      <c r="BU3" s="259" t="s">
        <v>241</v>
      </c>
      <c r="BV3" s="257" t="s">
        <v>5</v>
      </c>
      <c r="BW3" s="257" t="s">
        <v>10</v>
      </c>
      <c r="BX3" s="259" t="s">
        <v>244</v>
      </c>
      <c r="BY3" s="257" t="s">
        <v>5</v>
      </c>
      <c r="BZ3" s="257" t="s">
        <v>10</v>
      </c>
      <c r="CA3" s="259" t="s">
        <v>275</v>
      </c>
      <c r="CB3" s="257" t="s">
        <v>5</v>
      </c>
      <c r="CC3" s="257" t="s">
        <v>10</v>
      </c>
      <c r="CD3" s="259" t="s">
        <v>302</v>
      </c>
      <c r="CE3" s="257" t="s">
        <v>5</v>
      </c>
      <c r="CF3" s="257" t="s">
        <v>10</v>
      </c>
      <c r="CG3" s="259" t="s">
        <v>305</v>
      </c>
      <c r="CH3" s="257" t="s">
        <v>5</v>
      </c>
      <c r="CI3" s="257" t="s">
        <v>10</v>
      </c>
      <c r="CJ3" s="259" t="s">
        <v>314</v>
      </c>
      <c r="CK3" s="257" t="s">
        <v>5</v>
      </c>
      <c r="CL3" s="257" t="s">
        <v>10</v>
      </c>
      <c r="CM3" s="259" t="s">
        <v>318</v>
      </c>
      <c r="CN3" s="257" t="s">
        <v>5</v>
      </c>
      <c r="CO3" s="257" t="s">
        <v>10</v>
      </c>
      <c r="CP3" s="259" t="s">
        <v>323</v>
      </c>
      <c r="CQ3" s="257" t="s">
        <v>5</v>
      </c>
      <c r="CR3" s="257" t="s">
        <v>10</v>
      </c>
      <c r="CS3" s="259" t="s">
        <v>342</v>
      </c>
      <c r="CT3" s="257" t="s">
        <v>5</v>
      </c>
      <c r="CU3" s="257" t="s">
        <v>10</v>
      </c>
      <c r="CV3" s="259" t="s">
        <v>334</v>
      </c>
      <c r="CW3" s="257" t="s">
        <v>5</v>
      </c>
      <c r="CX3" s="257" t="s">
        <v>10</v>
      </c>
      <c r="CY3" s="259" t="s">
        <v>346</v>
      </c>
      <c r="CZ3" s="257" t="s">
        <v>5</v>
      </c>
      <c r="DA3" s="257" t="s">
        <v>10</v>
      </c>
      <c r="DB3" s="259" t="s">
        <v>350</v>
      </c>
      <c r="DC3" s="257" t="s">
        <v>5</v>
      </c>
      <c r="DD3" s="257" t="s">
        <v>10</v>
      </c>
      <c r="DE3" s="259" t="s">
        <v>352</v>
      </c>
      <c r="DF3" s="257" t="s">
        <v>5</v>
      </c>
      <c r="DG3" s="257" t="s">
        <v>10</v>
      </c>
      <c r="DH3" s="259" t="s">
        <v>357</v>
      </c>
      <c r="DI3" s="257" t="s">
        <v>5</v>
      </c>
      <c r="DJ3" s="257" t="s">
        <v>10</v>
      </c>
      <c r="DK3" s="259" t="s">
        <v>367</v>
      </c>
      <c r="DL3" s="257" t="s">
        <v>5</v>
      </c>
      <c r="DM3" s="257" t="s">
        <v>10</v>
      </c>
      <c r="DN3" s="259" t="s">
        <v>429</v>
      </c>
      <c r="DO3" s="257" t="s">
        <v>5</v>
      </c>
      <c r="DP3" s="257" t="s">
        <v>10</v>
      </c>
      <c r="DQ3" s="259" t="s">
        <v>377</v>
      </c>
      <c r="DR3" s="257" t="s">
        <v>5</v>
      </c>
      <c r="DS3" s="257" t="s">
        <v>10</v>
      </c>
      <c r="DT3" s="259" t="s">
        <v>381</v>
      </c>
      <c r="DU3" s="257" t="s">
        <v>5</v>
      </c>
      <c r="DV3" s="257" t="s">
        <v>10</v>
      </c>
      <c r="DW3" s="259" t="s">
        <v>392</v>
      </c>
      <c r="DX3" s="257" t="s">
        <v>5</v>
      </c>
      <c r="DY3" s="257" t="s">
        <v>10</v>
      </c>
      <c r="DZ3" s="259" t="s">
        <v>428</v>
      </c>
      <c r="EA3" s="257" t="s">
        <v>5</v>
      </c>
      <c r="EB3" s="257" t="s">
        <v>10</v>
      </c>
      <c r="EC3" s="259" t="s">
        <v>424</v>
      </c>
      <c r="ED3" s="257" t="s">
        <v>5</v>
      </c>
      <c r="EE3" s="257" t="s">
        <v>10</v>
      </c>
      <c r="EF3" s="259" t="s">
        <v>484</v>
      </c>
      <c r="EG3" s="257" t="s">
        <v>5</v>
      </c>
      <c r="EH3" s="257" t="s">
        <v>10</v>
      </c>
      <c r="EI3" s="259" t="s">
        <v>873</v>
      </c>
      <c r="EJ3" s="257" t="s">
        <v>5</v>
      </c>
      <c r="EK3" s="257" t="s">
        <v>10</v>
      </c>
      <c r="EL3" s="259" t="s">
        <v>1170</v>
      </c>
      <c r="EM3" s="257" t="s">
        <v>5</v>
      </c>
      <c r="EN3" s="257" t="s">
        <v>10</v>
      </c>
      <c r="EO3" s="259" t="s">
        <v>1202</v>
      </c>
      <c r="EP3" s="257" t="s">
        <v>5</v>
      </c>
      <c r="EQ3" s="257" t="s">
        <v>10</v>
      </c>
      <c r="ER3" s="259" t="s">
        <v>1222</v>
      </c>
      <c r="ES3" s="257" t="s">
        <v>5</v>
      </c>
      <c r="ET3" s="257" t="s">
        <v>10</v>
      </c>
    </row>
    <row r="4" spans="2:150" ht="5.25" customHeight="1">
      <c r="B4" s="357"/>
      <c r="C4" s="35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33"/>
      <c r="AD4" s="33"/>
      <c r="AE4" s="17"/>
      <c r="AF4" s="203"/>
      <c r="AG4" s="33"/>
      <c r="AH4" s="17"/>
      <c r="AI4" s="33"/>
      <c r="AJ4" s="33"/>
      <c r="AK4" s="17"/>
      <c r="AL4" s="33"/>
      <c r="AM4" s="33"/>
      <c r="AN4" s="17"/>
      <c r="AO4" s="33"/>
      <c r="AP4" s="33"/>
      <c r="AQ4" s="17"/>
      <c r="AR4" s="203"/>
      <c r="AS4" s="33"/>
      <c r="AT4" s="17"/>
      <c r="AU4" s="33"/>
      <c r="AV4" s="33"/>
      <c r="AW4" s="17"/>
      <c r="AX4" s="33"/>
      <c r="AY4" s="33"/>
      <c r="AZ4" s="17"/>
      <c r="BA4" s="33"/>
      <c r="BB4" s="33"/>
      <c r="BC4" s="17"/>
      <c r="BD4" s="203"/>
      <c r="BE4" s="33"/>
      <c r="BF4" s="17"/>
      <c r="BG4" s="33"/>
      <c r="BH4" s="33"/>
      <c r="BI4" s="17"/>
      <c r="BJ4" s="33"/>
      <c r="BK4" s="33"/>
      <c r="BL4" s="17"/>
      <c r="BM4" s="33"/>
      <c r="BN4" s="33"/>
      <c r="BO4" s="17"/>
      <c r="BP4" s="203"/>
      <c r="BQ4" s="33"/>
      <c r="BR4" s="17"/>
      <c r="BS4" s="33"/>
      <c r="BT4" s="33"/>
      <c r="BU4" s="17"/>
      <c r="BV4" s="33"/>
      <c r="BW4" s="33"/>
      <c r="BX4" s="17"/>
      <c r="BY4" s="33"/>
      <c r="BZ4" s="33"/>
    </row>
    <row r="5" spans="2:150" s="199" customFormat="1" ht="16.5" customHeight="1">
      <c r="B5" s="45" t="s">
        <v>1059</v>
      </c>
      <c r="C5" s="45" t="s">
        <v>1057</v>
      </c>
      <c r="D5" s="93">
        <f>+D7+D15+D20</f>
        <v>287924</v>
      </c>
      <c r="E5" s="94">
        <f>D5/D$5</f>
        <v>1</v>
      </c>
      <c r="F5" s="96" t="s">
        <v>118</v>
      </c>
      <c r="G5" s="93">
        <f>+G7+G15+G20</f>
        <v>301675</v>
      </c>
      <c r="H5" s="94">
        <f>G5/G$5</f>
        <v>1</v>
      </c>
      <c r="I5" s="96" t="s">
        <v>118</v>
      </c>
      <c r="J5" s="93">
        <f>+J7+J15+J20</f>
        <v>290687</v>
      </c>
      <c r="K5" s="94">
        <f>J5/J$5</f>
        <v>1</v>
      </c>
      <c r="L5" s="96" t="s">
        <v>118</v>
      </c>
      <c r="M5" s="93">
        <f>+M7+M15+M20</f>
        <v>444554</v>
      </c>
      <c r="N5" s="94">
        <f>M5/M$5</f>
        <v>1</v>
      </c>
      <c r="O5" s="96" t="s">
        <v>118</v>
      </c>
      <c r="P5" s="93">
        <f>+P7+P15+P20</f>
        <v>377855</v>
      </c>
      <c r="Q5" s="94">
        <f>P5/P$5</f>
        <v>1</v>
      </c>
      <c r="R5" s="95">
        <f>(P5/D5)-1</f>
        <v>0.31234284047179117</v>
      </c>
      <c r="S5" s="93">
        <f>+S7+S15+S20</f>
        <v>414971</v>
      </c>
      <c r="T5" s="94">
        <f>S5/S$5</f>
        <v>1</v>
      </c>
      <c r="U5" s="95">
        <f>(S5/G5)-1</f>
        <v>0.37555647634043265</v>
      </c>
      <c r="V5" s="93">
        <f>+V7+V15+V20</f>
        <v>399522</v>
      </c>
      <c r="W5" s="94">
        <f>V5/V$5</f>
        <v>1</v>
      </c>
      <c r="X5" s="95">
        <f>(V5/J5)-1</f>
        <v>0.37440614819376172</v>
      </c>
      <c r="Y5" s="93">
        <f>+Y7+Y15+Y20</f>
        <v>583393</v>
      </c>
      <c r="Z5" s="94">
        <f>Y5/Y$5</f>
        <v>1</v>
      </c>
      <c r="AA5" s="95">
        <f>(Y5/M5)-1</f>
        <v>0.31231076539632974</v>
      </c>
      <c r="AB5" s="93">
        <f>+AB7+AB15+AB20</f>
        <v>449344</v>
      </c>
      <c r="AC5" s="94">
        <f>AB5/AB$5</f>
        <v>1</v>
      </c>
      <c r="AD5" s="97">
        <f>(AB5/P5)-1</f>
        <v>0.18919691416019369</v>
      </c>
      <c r="AE5" s="93">
        <f>+AE7+AE15+AE20</f>
        <v>481425</v>
      </c>
      <c r="AF5" s="94">
        <f>AE5/AE$5</f>
        <v>1</v>
      </c>
      <c r="AG5" s="97">
        <f>(AE5/S5)-1</f>
        <v>0.16014131107956953</v>
      </c>
      <c r="AH5" s="93">
        <f>+AH7+AH15+AH20</f>
        <v>445172</v>
      </c>
      <c r="AI5" s="94">
        <f>AH5/AH$5</f>
        <v>1</v>
      </c>
      <c r="AJ5" s="97">
        <f>(AH5/V5)-1</f>
        <v>0.11426154254333931</v>
      </c>
      <c r="AK5" s="93">
        <f>+AK7+AK15+AK20</f>
        <v>597383</v>
      </c>
      <c r="AL5" s="94">
        <f>AK5/AK$5</f>
        <v>1</v>
      </c>
      <c r="AM5" s="97">
        <f>(AK5/Y5)-1</f>
        <v>2.398040429007553E-2</v>
      </c>
      <c r="AN5" s="93">
        <f>+AN7+AN15+AN20</f>
        <v>517482.52886000002</v>
      </c>
      <c r="AO5" s="94">
        <f>AN5/AN$5</f>
        <v>1</v>
      </c>
      <c r="AP5" s="97">
        <f>(AN5/AB5)-1</f>
        <v>0.15164001045969244</v>
      </c>
      <c r="AQ5" s="93">
        <f>+AQ7+AQ15+AQ20</f>
        <v>531749.98684999999</v>
      </c>
      <c r="AR5" s="94">
        <f>AQ5/AQ$5</f>
        <v>1</v>
      </c>
      <c r="AS5" s="97">
        <f>(AQ5/AE5)-1</f>
        <v>0.10453338910526044</v>
      </c>
      <c r="AT5" s="93">
        <f>+AT7+AT15+AT20</f>
        <v>489941.81229999999</v>
      </c>
      <c r="AU5" s="94">
        <f>AT5/AT$5</f>
        <v>1</v>
      </c>
      <c r="AV5" s="97">
        <f>(AT5/AH5)-1</f>
        <v>0.10056744876137769</v>
      </c>
      <c r="AW5" s="93">
        <f>+AW7+AW15+AW20</f>
        <v>592865.12911999994</v>
      </c>
      <c r="AX5" s="94">
        <f>AW5/AW$5</f>
        <v>1</v>
      </c>
      <c r="AY5" s="97">
        <f>(AW5/AK5)-1</f>
        <v>-7.5627710865560083E-3</v>
      </c>
      <c r="AZ5" s="93">
        <f>+AZ7+AZ15+AZ20</f>
        <v>478046.23134257761</v>
      </c>
      <c r="BA5" s="94">
        <f>AZ5/AZ$5</f>
        <v>1</v>
      </c>
      <c r="BB5" s="97">
        <f>(AZ5/AN5)-1</f>
        <v>-7.620797866219664E-2</v>
      </c>
      <c r="BC5" s="93">
        <f>+BC7+BC15+BC20</f>
        <v>515575.87944273592</v>
      </c>
      <c r="BD5" s="94">
        <f>BC5/BC$5</f>
        <v>1</v>
      </c>
      <c r="BE5" s="97">
        <f>(BC5/AQ5)-1</f>
        <v>-3.0416751870699255E-2</v>
      </c>
      <c r="BF5" s="93">
        <f>+BF7+BF15+BF20</f>
        <v>473457.42712529137</v>
      </c>
      <c r="BG5" s="94">
        <f>BF5/BF$5</f>
        <v>1</v>
      </c>
      <c r="BH5" s="97">
        <f>(BF5/AT5)-1</f>
        <v>-3.3645597825839202E-2</v>
      </c>
      <c r="BI5" s="93">
        <f>+BI7+BI15+BI20</f>
        <v>624915.79825270409</v>
      </c>
      <c r="BJ5" s="94">
        <f>BI5/BI$5</f>
        <v>1</v>
      </c>
      <c r="BK5" s="97">
        <f>(BI5/AW5)-1</f>
        <v>5.4060641381080243E-2</v>
      </c>
      <c r="BL5" s="93">
        <f>+BL7+BL15+BL20</f>
        <v>523824.06740255188</v>
      </c>
      <c r="BM5" s="94">
        <f>BL5/BL$5</f>
        <v>1</v>
      </c>
      <c r="BN5" s="97">
        <f>(BL5/AZ5)-1</f>
        <v>9.5760269736691939E-2</v>
      </c>
      <c r="BO5" s="93">
        <f>+BO7+BO15+BO20</f>
        <v>559352.98646449391</v>
      </c>
      <c r="BP5" s="94">
        <f>BO5/BO$5</f>
        <v>1</v>
      </c>
      <c r="BQ5" s="97">
        <f>(BO5/BC5)-1</f>
        <v>8.4909144836400774E-2</v>
      </c>
      <c r="BR5" s="93">
        <f>+BR7+BR15+BR20</f>
        <v>520755.55464931502</v>
      </c>
      <c r="BS5" s="94">
        <f>BR5/BR$5</f>
        <v>1</v>
      </c>
      <c r="BT5" s="97">
        <f>(BR5/BF5)-1</f>
        <v>9.9899430897526287E-2</v>
      </c>
      <c r="BU5" s="93">
        <f>+BU7+BU15+BU20</f>
        <v>690638.68228157703</v>
      </c>
      <c r="BV5" s="94">
        <f>BU5/BU$5</f>
        <v>1</v>
      </c>
      <c r="BW5" s="97">
        <f>(BU5/BI5)-1</f>
        <v>0.10517078334815255</v>
      </c>
      <c r="BX5" s="93">
        <f>+BX7+BX15+BX20</f>
        <v>604419.47369856946</v>
      </c>
      <c r="BY5" s="94">
        <f>BX5/BX$5</f>
        <v>1</v>
      </c>
      <c r="BZ5" s="97">
        <f>(BX5/BL5)-1</f>
        <v>0.15385968555370155</v>
      </c>
      <c r="CA5" s="93">
        <f>+CA7+CA15+CA20</f>
        <v>645719.56690856849</v>
      </c>
      <c r="CB5" s="94">
        <f>CA5/CA$5</f>
        <v>1</v>
      </c>
      <c r="CC5" s="97">
        <f>(CA5/BO5)-1</f>
        <v>0.15440443250329716</v>
      </c>
      <c r="CD5" s="93">
        <f>+CD7+CD15+CD20</f>
        <v>587197.87783019152</v>
      </c>
      <c r="CE5" s="94">
        <f>CD5/CD$5</f>
        <v>1</v>
      </c>
      <c r="CF5" s="97">
        <f>(CD5/BR5)-1</f>
        <v>0.12758831391749581</v>
      </c>
      <c r="CG5" s="93">
        <f>+CG7+CG15+CG20</f>
        <v>796367</v>
      </c>
      <c r="CH5" s="94">
        <f>CG5/CG$5</f>
        <v>1</v>
      </c>
      <c r="CI5" s="97">
        <f>(CG5/BU5)-1</f>
        <v>0.15308774389691227</v>
      </c>
      <c r="CJ5" s="93">
        <f>+CJ7+CJ15+CJ20</f>
        <v>676679</v>
      </c>
      <c r="CK5" s="94">
        <f>CJ5/CJ$5</f>
        <v>1</v>
      </c>
      <c r="CL5" s="97">
        <f>(CJ5/BX5)-1</f>
        <v>0.11955194934282876</v>
      </c>
      <c r="CM5" s="93">
        <f>+CM7+CM15+CM20</f>
        <v>720556</v>
      </c>
      <c r="CN5" s="94">
        <f>CM5/CM$5</f>
        <v>1</v>
      </c>
      <c r="CO5" s="97">
        <f>(CM5/CA5)-1</f>
        <v>0.11589618299739102</v>
      </c>
      <c r="CP5" s="93">
        <f>+CP7+CP15+CP20</f>
        <v>698026.24</v>
      </c>
      <c r="CQ5" s="94">
        <f>CP5/CP$5</f>
        <v>1</v>
      </c>
      <c r="CR5" s="97">
        <f>(CP5/CD5)-1</f>
        <v>0.18874108091013619</v>
      </c>
      <c r="CS5" s="93">
        <f>+CS7+CS15+CS20</f>
        <v>932580</v>
      </c>
      <c r="CT5" s="94">
        <f>CS5/CS$5</f>
        <v>1</v>
      </c>
      <c r="CU5" s="97">
        <f>(CS5/CG5)-1</f>
        <v>0.17104299901929632</v>
      </c>
      <c r="CV5" s="93">
        <f>+CV7+CV15+CV20</f>
        <v>811394.95136228332</v>
      </c>
      <c r="CW5" s="94">
        <f>CV5/CV$5</f>
        <v>1</v>
      </c>
      <c r="CX5" s="97">
        <f>(CV5/CJ5)-1</f>
        <v>0.1990839842263219</v>
      </c>
      <c r="CY5" s="93">
        <f>+CY7+CY15+CY20</f>
        <v>824135.94277189346</v>
      </c>
      <c r="CZ5" s="94">
        <f>CY5/CY$5</f>
        <v>1</v>
      </c>
      <c r="DA5" s="97">
        <f>(CY5/CM5)-1</f>
        <v>0.14375002466413922</v>
      </c>
      <c r="DB5" s="93">
        <f>+DB7+DB15+DB20</f>
        <v>793172.31403501856</v>
      </c>
      <c r="DC5" s="94">
        <f>DB5/DB$5</f>
        <v>1</v>
      </c>
      <c r="DD5" s="97">
        <f>(DB5/CP5)-1</f>
        <v>0.13630730276704006</v>
      </c>
      <c r="DE5" s="93">
        <f>+DE7+DE15+DE20</f>
        <v>1061780.334109338</v>
      </c>
      <c r="DF5" s="94">
        <f>DE5/DE$5</f>
        <v>1</v>
      </c>
      <c r="DG5" s="97">
        <f>(DE5/CS5)-1</f>
        <v>0.13854075158092383</v>
      </c>
      <c r="DH5" s="93">
        <f>+DH7+DH15+DH20</f>
        <v>901244.42932842183</v>
      </c>
      <c r="DI5" s="94">
        <f>DH5/DH$5</f>
        <v>1</v>
      </c>
      <c r="DJ5" s="97">
        <f>(DH5/CV5)-1</f>
        <v>0.11073457853698332</v>
      </c>
      <c r="DK5" s="93">
        <f>+DK7+DK15+DK20</f>
        <v>929240</v>
      </c>
      <c r="DL5" s="94">
        <f>DK5/DK$5</f>
        <v>1</v>
      </c>
      <c r="DM5" s="97">
        <f>(DK5/CY5)-1</f>
        <v>0.12753242732576409</v>
      </c>
      <c r="DN5" s="93">
        <f>+DN7+DN15+DN20</f>
        <v>878137</v>
      </c>
      <c r="DO5" s="94">
        <f>DN5/DN$5</f>
        <v>1</v>
      </c>
      <c r="DP5" s="97">
        <f>(DN5/DB5)-1</f>
        <v>0.10712008533524053</v>
      </c>
      <c r="DQ5" s="93">
        <f>+DQ7+DQ15+DQ20</f>
        <v>1205312</v>
      </c>
      <c r="DR5" s="94">
        <f>DQ5/DQ$5</f>
        <v>1</v>
      </c>
      <c r="DS5" s="97">
        <f>(DQ5/DE5)-1</f>
        <v>0.13518018866968551</v>
      </c>
      <c r="DT5" s="93">
        <f>+DT7+DT15+DT20</f>
        <v>1019708</v>
      </c>
      <c r="DU5" s="94">
        <f>DT5/DT$5</f>
        <v>1</v>
      </c>
      <c r="DV5" s="97">
        <f>(DT5/DH5)-1</f>
        <v>0.13144444150390289</v>
      </c>
      <c r="DW5" s="93">
        <f>+DW7+DW15+DW20</f>
        <v>1057429.4282799999</v>
      </c>
      <c r="DX5" s="94">
        <f>DW5/DW$5</f>
        <v>1</v>
      </c>
      <c r="DY5" s="97">
        <f>(DW5/DK5)-1</f>
        <v>0.13795082893547406</v>
      </c>
      <c r="DZ5" s="93">
        <f>+DZ7+DZ15+DZ20</f>
        <v>990702</v>
      </c>
      <c r="EA5" s="94">
        <f>DZ5/DZ$5</f>
        <v>1</v>
      </c>
      <c r="EB5" s="97">
        <f>(DZ5/DN5)-1</f>
        <v>0.12818614863056665</v>
      </c>
      <c r="EC5" s="93">
        <f>+EC7+EC15+EC20</f>
        <v>1270516</v>
      </c>
      <c r="ED5" s="94">
        <f>EC5/EC$5</f>
        <v>1</v>
      </c>
      <c r="EE5" s="97">
        <f>(EC5/DQ5)-1</f>
        <v>5.4097196410555881E-2</v>
      </c>
      <c r="EF5" s="93">
        <f>+EF7+EF15+EF20</f>
        <v>1017126</v>
      </c>
      <c r="EG5" s="94">
        <f>EF5/EF$5</f>
        <v>1</v>
      </c>
      <c r="EH5" s="97">
        <f>(EF5/DT5)-1</f>
        <v>-2.5320974239684269E-3</v>
      </c>
      <c r="EI5" s="93">
        <f>+EI7+EI15+EI20</f>
        <v>1062332</v>
      </c>
      <c r="EJ5" s="94">
        <f>EI5/EI$5</f>
        <v>1</v>
      </c>
      <c r="EK5" s="97">
        <f>(EI5/DW5)-1</f>
        <v>4.6363110283156317E-3</v>
      </c>
      <c r="EL5" s="93">
        <f>+EL7+EL15+EL20</f>
        <v>961453</v>
      </c>
      <c r="EM5" s="94">
        <f>EL5/EL$5</f>
        <v>1</v>
      </c>
      <c r="EN5" s="97">
        <f>(EL5/DZ5)-1</f>
        <v>-2.9523509592188191E-2</v>
      </c>
      <c r="EO5" s="93">
        <f>+EO7+EO15+EO20</f>
        <v>1256764</v>
      </c>
      <c r="EP5" s="94">
        <f t="shared" ref="EP5:EP24" si="0">EO5/EO$5</f>
        <v>1</v>
      </c>
      <c r="EQ5" s="97">
        <f t="shared" ref="EQ5:EQ19" si="1">(EO5/EC5)-1</f>
        <v>-1.082394869486103E-2</v>
      </c>
      <c r="ER5" s="93">
        <f>+ER7+ER15+ER20</f>
        <v>1033443</v>
      </c>
      <c r="ES5" s="94">
        <f>ER5/ER$5</f>
        <v>1</v>
      </c>
      <c r="ET5" s="97">
        <f>(ER5/EF5)-1</f>
        <v>1.6042260250942464E-2</v>
      </c>
    </row>
    <row r="6" spans="2:150" s="199" customFormat="1" ht="16.5" customHeight="1">
      <c r="B6" s="92" t="s">
        <v>1060</v>
      </c>
      <c r="C6" s="45" t="s">
        <v>1058</v>
      </c>
      <c r="D6" s="93">
        <f>+D7+D15+D20+D21+D22</f>
        <v>268096</v>
      </c>
      <c r="E6" s="94">
        <f t="shared" ref="E6:E22" si="2">D6/D$5</f>
        <v>0.93113460496519918</v>
      </c>
      <c r="F6" s="96" t="s">
        <v>118</v>
      </c>
      <c r="G6" s="93">
        <f>+G7+G15+G20+G21+G22</f>
        <v>277169</v>
      </c>
      <c r="H6" s="94">
        <f t="shared" ref="H6:H24" si="3">G6/G$5</f>
        <v>0.91876688489268254</v>
      </c>
      <c r="I6" s="96" t="s">
        <v>118</v>
      </c>
      <c r="J6" s="93">
        <f>+J7+J15+J20+J21+J22</f>
        <v>269479</v>
      </c>
      <c r="K6" s="94">
        <f t="shared" ref="K6:K24" si="4">J6/J$5</f>
        <v>0.92704180097493183</v>
      </c>
      <c r="L6" s="96" t="s">
        <v>118</v>
      </c>
      <c r="M6" s="93">
        <f>+M7+M15+M20+M21+M22</f>
        <v>421558</v>
      </c>
      <c r="N6" s="94">
        <f t="shared" ref="N6:N24" si="5">M6/M$5</f>
        <v>0.94827175101337524</v>
      </c>
      <c r="O6" s="96" t="s">
        <v>118</v>
      </c>
      <c r="P6" s="93">
        <f>+P7+P15+P20+P21+P22</f>
        <v>355740</v>
      </c>
      <c r="Q6" s="94">
        <f t="shared" ref="Q6:Q24" si="6">P6/P$5</f>
        <v>0.94147225787669875</v>
      </c>
      <c r="R6" s="95">
        <f>(P6/D6)-1</f>
        <v>0.32691274767247558</v>
      </c>
      <c r="S6" s="93">
        <f>+S7+S15+S20+S21+S22</f>
        <v>387437</v>
      </c>
      <c r="T6" s="94">
        <f t="shared" ref="T6:T24" si="7">S6/S$5</f>
        <v>0.93364837542864443</v>
      </c>
      <c r="U6" s="95">
        <f>(S6/G6)-1</f>
        <v>0.3978366989093296</v>
      </c>
      <c r="V6" s="93">
        <f>+V7+V15+V20+V21+V22</f>
        <v>374275</v>
      </c>
      <c r="W6" s="94">
        <f t="shared" ref="W6:W24" si="8">V6/V$5</f>
        <v>0.93680698434629384</v>
      </c>
      <c r="X6" s="95">
        <f>(V6/J6)-1</f>
        <v>0.38888373491069794</v>
      </c>
      <c r="Y6" s="93">
        <f>+Y7+Y15+Y20+Y21+Y22</f>
        <v>549765</v>
      </c>
      <c r="Z6" s="94">
        <f t="shared" ref="Z6:Z24" si="9">Y6/Y$5</f>
        <v>0.94235789596378428</v>
      </c>
      <c r="AA6" s="95">
        <f>(Y6/M6)-1</f>
        <v>0.30412659705188849</v>
      </c>
      <c r="AB6" s="93">
        <f>+AB7+AB15+AB20+AB21+AB22</f>
        <v>417106</v>
      </c>
      <c r="AC6" s="94">
        <f t="shared" ref="AC6:AC24" si="10">AB6/AB$5</f>
        <v>0.92825541233442532</v>
      </c>
      <c r="AD6" s="97">
        <f>(AB6/P6)-1</f>
        <v>0.17250238938550622</v>
      </c>
      <c r="AE6" s="93">
        <f>+AE7+AE15+AE20+AE21+AE22</f>
        <v>435701</v>
      </c>
      <c r="AF6" s="94">
        <f t="shared" ref="AF6:AF24" si="11">AE6/AE$5</f>
        <v>0.90502362777171941</v>
      </c>
      <c r="AG6" s="97">
        <f>(AE6/S6)-1</f>
        <v>0.12457251114374723</v>
      </c>
      <c r="AH6" s="93">
        <f>+AH7+AH15+AH20+AH21+AH22</f>
        <v>402061</v>
      </c>
      <c r="AI6" s="94">
        <f t="shared" ref="AI6:AI24" si="12">AH6/AH$5</f>
        <v>0.90315877907864828</v>
      </c>
      <c r="AJ6" s="97">
        <f>(AH6/V6)-1</f>
        <v>7.423952975753112E-2</v>
      </c>
      <c r="AK6" s="93">
        <f>+AK7+AK15+AK20+AK21+AK22</f>
        <v>544340</v>
      </c>
      <c r="AL6" s="94">
        <f t="shared" ref="AL6:AL24" si="13">AK6/AK$5</f>
        <v>0.91120771766186848</v>
      </c>
      <c r="AM6" s="97">
        <f>(AK6/Y6)-1</f>
        <v>-9.8678526279409873E-3</v>
      </c>
      <c r="AN6" s="93">
        <f>+AN7+AN15+AN20+AN21+AN22</f>
        <v>471445.52886000002</v>
      </c>
      <c r="AO6" s="94">
        <f t="shared" ref="AO6:AO24" si="14">AN6/AN$5</f>
        <v>0.91103661006407644</v>
      </c>
      <c r="AP6" s="97">
        <f>(AN6/AB6)-1</f>
        <v>0.1302775046630833</v>
      </c>
      <c r="AQ6" s="93">
        <f>+AQ7+AQ15+AQ20+AQ21+AQ22</f>
        <v>475235.98684999999</v>
      </c>
      <c r="AR6" s="94">
        <f t="shared" ref="AR6:AR24" si="15">AQ6/AQ$5</f>
        <v>0.89372073079911163</v>
      </c>
      <c r="AS6" s="97">
        <f>(AQ6/AE6)-1</f>
        <v>9.0738802183148559E-2</v>
      </c>
      <c r="AT6" s="93">
        <f>+AT7+AT15+AT20+AT21+AT22</f>
        <v>436498.81229999999</v>
      </c>
      <c r="AU6" s="94">
        <f t="shared" ref="AU6:AU24" si="16">AT6/AT$5</f>
        <v>0.89091969973104501</v>
      </c>
      <c r="AV6" s="97">
        <f>(AT6/AH6)-1</f>
        <v>8.5653202623482416E-2</v>
      </c>
      <c r="AW6" s="93">
        <f>+AW7+AW15+AW20+AW21+AW22</f>
        <v>536335.12911999994</v>
      </c>
      <c r="AX6" s="94">
        <f t="shared" ref="AX6:AX24" si="17">AW6/AW$5</f>
        <v>0.90464947721936617</v>
      </c>
      <c r="AY6" s="97">
        <f>(AW6/AK6)-1</f>
        <v>-1.470564514825301E-2</v>
      </c>
      <c r="AZ6" s="93">
        <f>+AZ7+AZ15+AZ20+AZ21+AZ22</f>
        <v>448016.23134257761</v>
      </c>
      <c r="BA6" s="94">
        <f t="shared" ref="BA6:BA24" si="18">AZ6/AZ$5</f>
        <v>0.93718180788568983</v>
      </c>
      <c r="BB6" s="97">
        <f>(AZ6/AN6)-1</f>
        <v>-4.9696722278980254E-2</v>
      </c>
      <c r="BC6" s="93">
        <f>+BC7+BC15+BC20+BC21+BC22</f>
        <v>474361.87944273592</v>
      </c>
      <c r="BD6" s="94">
        <f t="shared" ref="BD6:BD24" si="19">BC6/BC$5</f>
        <v>0.92006220297864505</v>
      </c>
      <c r="BE6" s="97">
        <f>(BC6/AQ6)-1</f>
        <v>-1.8393123236687403E-3</v>
      </c>
      <c r="BF6" s="93">
        <f>+BF7+BF15+BF20+BF21+BF22</f>
        <v>433082.42712529137</v>
      </c>
      <c r="BG6" s="94">
        <f t="shared" ref="BG6:BG24" si="20">BF6/BF$5</f>
        <v>0.91472306127892777</v>
      </c>
      <c r="BH6" s="97">
        <f>(BF6/AT6)-1</f>
        <v>-7.8267914561026553E-3</v>
      </c>
      <c r="BI6" s="93">
        <f>+BI7+BI15+BI20+BI21+BI22</f>
        <v>577033.79825270409</v>
      </c>
      <c r="BJ6" s="94">
        <f t="shared" ref="BJ6:BJ24" si="21">BI6/BI$5</f>
        <v>0.92337847733425771</v>
      </c>
      <c r="BK6" s="97">
        <f>(BI6/AW6)-1</f>
        <v>7.588290776231843E-2</v>
      </c>
      <c r="BL6" s="93">
        <f>+BL7+BL15+BL20+BL21+BL22</f>
        <v>477477.06740255188</v>
      </c>
      <c r="BM6" s="94">
        <f t="shared" ref="BM6:BM24" si="22">BL6/BL$5</f>
        <v>0.91152182023667316</v>
      </c>
      <c r="BN6" s="97">
        <f>(BL6/AZ6)-1</f>
        <v>6.5758412305037428E-2</v>
      </c>
      <c r="BO6" s="93">
        <f>+BO7+BO15+BO20+BO21+BO22</f>
        <v>501436.98646449391</v>
      </c>
      <c r="BP6" s="94">
        <f t="shared" ref="BP6:BP24" si="23">BO6/BO$5</f>
        <v>0.89645894202501708</v>
      </c>
      <c r="BQ6" s="97">
        <f>(BO6/BC6)-1</f>
        <v>5.7076903088344455E-2</v>
      </c>
      <c r="BR6" s="93">
        <f>+BR7+BR15+BR20+BR21+BR22</f>
        <v>469902.55464931502</v>
      </c>
      <c r="BS6" s="94">
        <f t="shared" ref="BS6:BS24" si="24">BR6/BR$5</f>
        <v>0.9023476570802107</v>
      </c>
      <c r="BT6" s="97">
        <f>(BR6/BF6)-1</f>
        <v>8.5018752130922914E-2</v>
      </c>
      <c r="BU6" s="93">
        <f>+BU7+BU15+BU20+BU21+BU22</f>
        <v>628778.68228157703</v>
      </c>
      <c r="BV6" s="94">
        <f t="shared" ref="BV6:BV24" si="25">BU6/BU$5</f>
        <v>0.9104307337729175</v>
      </c>
      <c r="BW6" s="97">
        <f>(BU6/BI6)-1</f>
        <v>8.9673922369122527E-2</v>
      </c>
      <c r="BX6" s="93">
        <f>+BX7+BX15+BX20+BX21+BX22</f>
        <v>537574.47369856946</v>
      </c>
      <c r="BY6" s="94">
        <f t="shared" ref="BY6:BY24" si="26">BX6/BX$5</f>
        <v>0.88940627675187001</v>
      </c>
      <c r="BZ6" s="97">
        <f>(BX6/BL6)-1</f>
        <v>0.12586448732070843</v>
      </c>
      <c r="CA6" s="93">
        <f>+CA7+CA15+CA20+CA21+CA22</f>
        <v>569025.56690856849</v>
      </c>
      <c r="CB6" s="94">
        <f t="shared" ref="CB6:CB24" si="27">CA6/CA$5</f>
        <v>0.88122707761950225</v>
      </c>
      <c r="CC6" s="97">
        <f>(CA6/BO6)-1</f>
        <v>0.13478977871302367</v>
      </c>
      <c r="CD6" s="93">
        <f>+CD7+CD15+CD20+CD21+CD22</f>
        <v>520522.87783019152</v>
      </c>
      <c r="CE6" s="94">
        <f t="shared" ref="CE6:CE24" si="28">CD6/CD$5</f>
        <v>0.88645224630855801</v>
      </c>
      <c r="CF6" s="97">
        <f>(CD6/BR6)-1</f>
        <v>0.10772514999126592</v>
      </c>
      <c r="CG6" s="93">
        <f>+CG7+CG15+CG20+CG21+CG22</f>
        <v>706976</v>
      </c>
      <c r="CH6" s="94">
        <f t="shared" ref="CH6:CH24" si="29">CG6/CG$5</f>
        <v>0.88775150150621507</v>
      </c>
      <c r="CI6" s="97">
        <f>(CG6/BU6)-1</f>
        <v>0.12436381817951792</v>
      </c>
      <c r="CJ6" s="93">
        <f>+CJ7+CJ15+CJ20+CJ21+CJ22</f>
        <v>606665</v>
      </c>
      <c r="CK6" s="94">
        <f t="shared" ref="CK6:CK24" si="30">CJ6/CJ$5</f>
        <v>0.89653292033593479</v>
      </c>
      <c r="CL6" s="97">
        <f>(CJ6/BX6)-1</f>
        <v>0.12852270649326103</v>
      </c>
      <c r="CM6" s="93">
        <f>+CM7+CM15+CM20+CM21+CM22</f>
        <v>638656</v>
      </c>
      <c r="CN6" s="94">
        <f t="shared" ref="CN6:CN24" si="31">CM6/CM$5</f>
        <v>0.88633777249790435</v>
      </c>
      <c r="CO6" s="97">
        <f>(CM6/CA6)-1</f>
        <v>0.12236784626343478</v>
      </c>
      <c r="CP6" s="93">
        <f>+CP7+CP15+CP20+CP21+CP22</f>
        <v>626795.24</v>
      </c>
      <c r="CQ6" s="94">
        <f t="shared" ref="CQ6:CQ24" si="32">CP6/CP$5</f>
        <v>0.89795369297291749</v>
      </c>
      <c r="CR6" s="97">
        <f>(CP6/CD6)-1</f>
        <v>0.20416463271087459</v>
      </c>
      <c r="CS6" s="93">
        <f>+CS7+CS15+CS20+CS21+CS22</f>
        <v>843412</v>
      </c>
      <c r="CT6" s="94">
        <f t="shared" ref="CT6:CT24" si="33">CS6/CS$5</f>
        <v>0.90438568272963182</v>
      </c>
      <c r="CU6" s="97">
        <f>(CS6/CG6)-1</f>
        <v>0.192985334721405</v>
      </c>
      <c r="CV6" s="93">
        <f>+CV7+CV15+CV20+CV21+CV22</f>
        <v>726250.95136228332</v>
      </c>
      <c r="CW6" s="94">
        <f t="shared" ref="CW6:CW24" si="34">CV6/CV$5</f>
        <v>0.89506466627990677</v>
      </c>
      <c r="CX6" s="97">
        <f>(CV6/CJ6)-1</f>
        <v>0.19712024158684494</v>
      </c>
      <c r="CY6" s="93">
        <f>+CY7+CY15+CY20+CY21+CY22</f>
        <v>742359.94277189346</v>
      </c>
      <c r="CZ6" s="94">
        <f t="shared" ref="CZ6:CZ24" si="35">CY6/CY$5</f>
        <v>0.90077365182623248</v>
      </c>
      <c r="DA6" s="97">
        <f>(CY6/CM6)-1</f>
        <v>0.16237840523207092</v>
      </c>
      <c r="DB6" s="93">
        <f>+DB7+DB15+DB20+DB21+DB22</f>
        <v>737064.31403501856</v>
      </c>
      <c r="DC6" s="94">
        <f t="shared" ref="DC6:DC24" si="36">DB6/DB$5</f>
        <v>0.92926127273080428</v>
      </c>
      <c r="DD6" s="97">
        <f>(DB6/CP6)-1</f>
        <v>0.17592519374432158</v>
      </c>
      <c r="DE6" s="93">
        <f>+DE7+DE15+DE20+DE21+DE22</f>
        <v>1005015.334109338</v>
      </c>
      <c r="DF6" s="94">
        <f t="shared" ref="DF6:DF24" si="37">DE6/DE$5</f>
        <v>0.94653790602778809</v>
      </c>
      <c r="DG6" s="97">
        <f>(DE6/CS6)-1</f>
        <v>0.19160663366105535</v>
      </c>
      <c r="DH6" s="93">
        <f>+DH7+DH15+DH20+DH21+DH22</f>
        <v>855993.42932842183</v>
      </c>
      <c r="DI6" s="94">
        <f t="shared" ref="DI6:DI24" si="38">DH6/DH$5</f>
        <v>0.94979053569993266</v>
      </c>
      <c r="DJ6" s="97">
        <f>(DH6/CV6)-1</f>
        <v>0.17864689570839221</v>
      </c>
      <c r="DK6" s="93">
        <f>+DK7+DK15+DK20+DK21+DK22</f>
        <v>826502</v>
      </c>
      <c r="DL6" s="94">
        <f t="shared" ref="DL6:DL24" si="39">DK6/DK$5</f>
        <v>0.88943868107270463</v>
      </c>
      <c r="DM6" s="97">
        <f>(DK6/CY6)-1</f>
        <v>0.11334401599570287</v>
      </c>
      <c r="DN6" s="93">
        <f>+DN7+DN15+DN20+DN21+DN22</f>
        <v>779014</v>
      </c>
      <c r="DO6" s="94">
        <f t="shared" ref="DO6:DO24" si="40">DN6/DN$5</f>
        <v>0.88712125784473261</v>
      </c>
      <c r="DP6" s="97">
        <f>(DN6/DB6)-1</f>
        <v>5.6914552999222323E-2</v>
      </c>
      <c r="DQ6" s="93">
        <f>+DQ7+DQ15+DQ20+DQ21+DQ22</f>
        <v>1088228</v>
      </c>
      <c r="DR6" s="94">
        <f t="shared" ref="DR6:DR24" si="41">DQ6/DQ$5</f>
        <v>0.9028600063717942</v>
      </c>
      <c r="DS6" s="97">
        <f>(DQ6/DE6)-1</f>
        <v>8.2797409220035867E-2</v>
      </c>
      <c r="DT6" s="93">
        <f>+DT7+DT15+DT20+DT21+DT22</f>
        <v>924965</v>
      </c>
      <c r="DU6" s="94">
        <f t="shared" ref="DU6:DU24" si="42">DT6/DT$5</f>
        <v>0.90708810757589431</v>
      </c>
      <c r="DV6" s="97">
        <f>(DT6/DH6)-1</f>
        <v>8.0574883297516164E-2</v>
      </c>
      <c r="DW6" s="93">
        <f>+DW7+DW15+DW20+DW21+DW22</f>
        <v>944241.42827999988</v>
      </c>
      <c r="DX6" s="94">
        <f t="shared" ref="DX6:DX24" si="43">DW6/DW$5</f>
        <v>0.89295928695297422</v>
      </c>
      <c r="DY6" s="97">
        <f>(DW6/DK6)-1</f>
        <v>0.14245510389569516</v>
      </c>
      <c r="DZ6" s="93">
        <f>+DZ7+DZ15+DZ20+DZ21+DZ22</f>
        <v>883047</v>
      </c>
      <c r="EA6" s="94">
        <f t="shared" ref="EA6:EA24" si="44">DZ6/DZ$5</f>
        <v>0.89133462938401253</v>
      </c>
      <c r="EB6" s="97">
        <f>(DZ6/DN6)-1</f>
        <v>0.13354445491351896</v>
      </c>
      <c r="EC6" s="93">
        <f>+EC7+EC15+EC20+EC21+EC22</f>
        <v>1135144</v>
      </c>
      <c r="ED6" s="94">
        <f t="shared" ref="ED6:ED24" si="45">EC6/EC$5</f>
        <v>0.89345116472362407</v>
      </c>
      <c r="EE6" s="97">
        <f>(EC6/DQ6)-1</f>
        <v>4.3112288968855772E-2</v>
      </c>
      <c r="EF6" s="93">
        <f>+EF7+EF15+EF20+EF21+EF22</f>
        <v>919152</v>
      </c>
      <c r="EG6" s="94">
        <f t="shared" ref="EG6:EG24" si="46">EF6/EF$5</f>
        <v>0.9036756508043251</v>
      </c>
      <c r="EH6" s="97">
        <f>(EF6/DT6)-1</f>
        <v>-6.28456211856665E-3</v>
      </c>
      <c r="EI6" s="93">
        <f>+EI7+EI15+EI20+EI21+EI22</f>
        <v>946106</v>
      </c>
      <c r="EJ6" s="94">
        <f t="shared" ref="EJ6:EJ24" si="47">EI6/EI$5</f>
        <v>0.89059352443492246</v>
      </c>
      <c r="EK6" s="97">
        <f>(EI6/DW6)-1</f>
        <v>1.9746768825814609E-3</v>
      </c>
      <c r="EL6" s="93">
        <f>+EL7+EL15+EL20+EL21+EL22</f>
        <v>853959</v>
      </c>
      <c r="EM6" s="94">
        <f t="shared" ref="EM6" si="48">EL6/EL$5</f>
        <v>0.88819630288740059</v>
      </c>
      <c r="EN6" s="97">
        <f>(EL6/DZ6)-1</f>
        <v>-3.2940489011343721E-2</v>
      </c>
      <c r="EO6" s="93">
        <f>+EO7+EO15+EO20+EO21+EO22</f>
        <v>1138563</v>
      </c>
      <c r="EP6" s="94">
        <f t="shared" si="0"/>
        <v>0.90594813346022007</v>
      </c>
      <c r="EQ6" s="97">
        <f t="shared" si="1"/>
        <v>3.0119526685601361E-3</v>
      </c>
      <c r="ER6" s="93">
        <f>+ER7+ER15+ER20+ER21+ER22</f>
        <v>937523</v>
      </c>
      <c r="ES6" s="94">
        <f t="shared" ref="ES6:ES24" si="49">ER6/ER$5</f>
        <v>0.90718404401597375</v>
      </c>
      <c r="ET6" s="97">
        <f>(ER6/EF6)-1</f>
        <v>1.9986900969589438E-2</v>
      </c>
    </row>
    <row r="7" spans="2:150" s="199" customFormat="1" ht="16.5" customHeight="1">
      <c r="B7" s="284" t="s">
        <v>1070</v>
      </c>
      <c r="C7" s="284" t="s">
        <v>402</v>
      </c>
      <c r="D7" s="285">
        <v>228989</v>
      </c>
      <c r="E7" s="286">
        <f t="shared" si="2"/>
        <v>0.79531056806657308</v>
      </c>
      <c r="F7" s="287" t="s">
        <v>118</v>
      </c>
      <c r="G7" s="285">
        <v>235745</v>
      </c>
      <c r="H7" s="286">
        <f t="shared" si="3"/>
        <v>0.7814535510068783</v>
      </c>
      <c r="I7" s="287" t="s">
        <v>118</v>
      </c>
      <c r="J7" s="285">
        <v>225690</v>
      </c>
      <c r="K7" s="286">
        <f t="shared" si="4"/>
        <v>0.77640210948546029</v>
      </c>
      <c r="L7" s="287" t="s">
        <v>118</v>
      </c>
      <c r="M7" s="285">
        <v>400149</v>
      </c>
      <c r="N7" s="286">
        <f t="shared" si="5"/>
        <v>0.90011337205378872</v>
      </c>
      <c r="O7" s="287" t="s">
        <v>118</v>
      </c>
      <c r="P7" s="285">
        <v>303242</v>
      </c>
      <c r="Q7" s="286">
        <f t="shared" si="6"/>
        <v>0.80253536409469239</v>
      </c>
      <c r="R7" s="288">
        <f>(P7/D7)-1</f>
        <v>0.3242644843202076</v>
      </c>
      <c r="S7" s="285">
        <v>330999</v>
      </c>
      <c r="T7" s="286">
        <f t="shared" si="7"/>
        <v>0.79764369076393293</v>
      </c>
      <c r="U7" s="288">
        <f>(S7/G7)-1</f>
        <v>0.40405522916710845</v>
      </c>
      <c r="V7" s="285">
        <v>322507</v>
      </c>
      <c r="W7" s="286">
        <f t="shared" si="8"/>
        <v>0.80723214241018015</v>
      </c>
      <c r="X7" s="288">
        <f>(V7/J7)-1</f>
        <v>0.42898223226549681</v>
      </c>
      <c r="Y7" s="285">
        <v>526961</v>
      </c>
      <c r="Z7" s="286">
        <f t="shared" si="9"/>
        <v>0.90326932273784566</v>
      </c>
      <c r="AA7" s="288">
        <f>(Y7/M7)-1</f>
        <v>0.31691195029851382</v>
      </c>
      <c r="AB7" s="285">
        <v>391654</v>
      </c>
      <c r="AC7" s="286">
        <f t="shared" si="10"/>
        <v>0.87161284005127471</v>
      </c>
      <c r="AD7" s="289">
        <f>(AB7/P7)-1</f>
        <v>0.29155591903496214</v>
      </c>
      <c r="AE7" s="285">
        <v>422183</v>
      </c>
      <c r="AF7" s="286">
        <f t="shared" si="11"/>
        <v>0.87694448771875166</v>
      </c>
      <c r="AG7" s="289">
        <f>(AE7/S7)-1</f>
        <v>0.2754811948072351</v>
      </c>
      <c r="AH7" s="285">
        <v>382243</v>
      </c>
      <c r="AI7" s="286">
        <f t="shared" si="12"/>
        <v>0.85864115443019773</v>
      </c>
      <c r="AJ7" s="289">
        <f>(AH7/V7)-1</f>
        <v>0.18522388661331379</v>
      </c>
      <c r="AK7" s="285">
        <v>586019</v>
      </c>
      <c r="AL7" s="286">
        <f t="shared" si="13"/>
        <v>0.98097702813772736</v>
      </c>
      <c r="AM7" s="289">
        <f>(AK7/Y7)-1</f>
        <v>0.11207280994229185</v>
      </c>
      <c r="AN7" s="285">
        <v>452495</v>
      </c>
      <c r="AO7" s="286">
        <f t="shared" si="14"/>
        <v>0.87441599428841432</v>
      </c>
      <c r="AP7" s="289">
        <f>(AN7/AB7)-1</f>
        <v>0.15534374728714639</v>
      </c>
      <c r="AQ7" s="285">
        <v>467379</v>
      </c>
      <c r="AR7" s="286">
        <f t="shared" si="15"/>
        <v>0.87894501468383068</v>
      </c>
      <c r="AS7" s="289">
        <f>(AQ7/AE7)-1</f>
        <v>0.1070531025645276</v>
      </c>
      <c r="AT7" s="285">
        <v>408670</v>
      </c>
      <c r="AU7" s="286">
        <f t="shared" si="16"/>
        <v>0.8341194601896198</v>
      </c>
      <c r="AV7" s="289">
        <f>(AT7/AH7)-1</f>
        <v>6.9136648676365597E-2</v>
      </c>
      <c r="AW7" s="285">
        <f>SUM(AW8:AW14)</f>
        <v>563390</v>
      </c>
      <c r="AX7" s="286">
        <f t="shared" si="17"/>
        <v>0.95028358445747962</v>
      </c>
      <c r="AY7" s="289">
        <f>(AW7/AK7)-1</f>
        <v>-3.8614788940290357E-2</v>
      </c>
      <c r="AZ7" s="285">
        <v>409653</v>
      </c>
      <c r="BA7" s="286">
        <f t="shared" si="18"/>
        <v>0.85693176337673993</v>
      </c>
      <c r="BB7" s="289">
        <f>(AZ7/AN7)-1</f>
        <v>-9.4679499220985841E-2</v>
      </c>
      <c r="BC7" s="285">
        <v>452210</v>
      </c>
      <c r="BD7" s="286">
        <f t="shared" si="19"/>
        <v>0.87709688918879325</v>
      </c>
      <c r="BE7" s="289">
        <f>(BC7/AQ7)-1</f>
        <v>-3.2455459059992031E-2</v>
      </c>
      <c r="BF7" s="285">
        <v>411474</v>
      </c>
      <c r="BG7" s="286">
        <f t="shared" si="20"/>
        <v>0.86908342002017291</v>
      </c>
      <c r="BH7" s="289">
        <f>(BF7/AT7)-1</f>
        <v>6.861281718746115E-3</v>
      </c>
      <c r="BI7" s="285">
        <f>SUM(BI8:BI14)</f>
        <v>617742</v>
      </c>
      <c r="BJ7" s="286">
        <f t="shared" si="21"/>
        <v>0.98852037622866573</v>
      </c>
      <c r="BK7" s="289">
        <f>(BI7/AW7)-1</f>
        <v>9.6473135838406776E-2</v>
      </c>
      <c r="BL7" s="285">
        <f>SUM(BL8:BL14)</f>
        <v>466022</v>
      </c>
      <c r="BM7" s="286">
        <f t="shared" si="22"/>
        <v>0.88965366236574284</v>
      </c>
      <c r="BN7" s="289">
        <f>(BL7/AZ7)-1</f>
        <v>0.13760182398273657</v>
      </c>
      <c r="BO7" s="285">
        <f>SUM(BO8:BO14)</f>
        <v>501286</v>
      </c>
      <c r="BP7" s="286">
        <f t="shared" si="23"/>
        <v>0.89618901146569663</v>
      </c>
      <c r="BQ7" s="289">
        <f>(BO7/BC7)-1</f>
        <v>0.10852480042458157</v>
      </c>
      <c r="BR7" s="285">
        <f>SUM(BR8:BR14)</f>
        <v>459199</v>
      </c>
      <c r="BS7" s="286">
        <f t="shared" si="24"/>
        <v>0.88179376273620702</v>
      </c>
      <c r="BT7" s="289">
        <f>(BR7/BF7)-1</f>
        <v>0.11598545716132724</v>
      </c>
      <c r="BU7" s="285">
        <f>SUM(BU8:BU14)</f>
        <v>668844</v>
      </c>
      <c r="BV7" s="286">
        <f t="shared" si="25"/>
        <v>0.96844271419959183</v>
      </c>
      <c r="BW7" s="289">
        <f>(BU7/BI7)-1</f>
        <v>8.2723855590197903E-2</v>
      </c>
      <c r="BX7" s="285">
        <f>SUM(BX8:BX14)</f>
        <v>527709</v>
      </c>
      <c r="BY7" s="286">
        <f t="shared" si="26"/>
        <v>0.87308404669829387</v>
      </c>
      <c r="BZ7" s="289">
        <f>(BX7/BL7)-1</f>
        <v>0.13236928728686626</v>
      </c>
      <c r="CA7" s="285">
        <f>SUM(CA8:CA14)</f>
        <v>564831</v>
      </c>
      <c r="CB7" s="286">
        <f t="shared" si="27"/>
        <v>0.87473112004979403</v>
      </c>
      <c r="CC7" s="289">
        <f>(CA7/BO7)-1</f>
        <v>0.12676396308694038</v>
      </c>
      <c r="CD7" s="285">
        <f>SUM(CD8:CD14)</f>
        <v>492888</v>
      </c>
      <c r="CE7" s="286">
        <f t="shared" si="28"/>
        <v>0.83938995457768928</v>
      </c>
      <c r="CF7" s="289">
        <f>(CD7/BR7)-1</f>
        <v>7.3364706804674995E-2</v>
      </c>
      <c r="CG7" s="285">
        <f>SUM(CG8:CG14)</f>
        <v>730301</v>
      </c>
      <c r="CH7" s="286">
        <f t="shared" si="29"/>
        <v>0.91704076135751478</v>
      </c>
      <c r="CI7" s="289">
        <f>(CG7/BU7)-1</f>
        <v>9.188540227616615E-2</v>
      </c>
      <c r="CJ7" s="285">
        <f>SUM(CJ8:CJ14)</f>
        <v>573185</v>
      </c>
      <c r="CK7" s="286">
        <f t="shared" si="30"/>
        <v>0.84705598961989359</v>
      </c>
      <c r="CL7" s="289">
        <f>(CJ7/BX7)-1</f>
        <v>8.6176282761901035E-2</v>
      </c>
      <c r="CM7" s="285">
        <f>SUM(CM8:CM14)</f>
        <v>609367</v>
      </c>
      <c r="CN7" s="286">
        <f t="shared" si="31"/>
        <v>0.8456899949483454</v>
      </c>
      <c r="CO7" s="289">
        <f>(CM7/CA7)-1</f>
        <v>7.8848363492797002E-2</v>
      </c>
      <c r="CP7" s="285">
        <f>SUM(CP8:CP14)</f>
        <v>573034</v>
      </c>
      <c r="CQ7" s="286">
        <f t="shared" si="32"/>
        <v>0.82093475454447096</v>
      </c>
      <c r="CR7" s="289">
        <f>(CP7/CD7)-1</f>
        <v>0.16260489198357431</v>
      </c>
      <c r="CS7" s="285">
        <f>SUM(CS8:CS14)</f>
        <v>846003</v>
      </c>
      <c r="CT7" s="286">
        <f t="shared" si="33"/>
        <v>0.90716399665444247</v>
      </c>
      <c r="CU7" s="289">
        <f t="shared" ref="CU7:CU19" si="50">(CS7/CG7)-1</f>
        <v>0.15843056493144614</v>
      </c>
      <c r="CV7" s="285">
        <f>SUM(CV8:CV14)</f>
        <v>682134</v>
      </c>
      <c r="CW7" s="286">
        <f t="shared" si="34"/>
        <v>0.84069293117333066</v>
      </c>
      <c r="CX7" s="289">
        <f>(CV7/CJ7)-1</f>
        <v>0.19007650235089901</v>
      </c>
      <c r="CY7" s="285">
        <f>SUM(CY8:CY14)</f>
        <v>685508</v>
      </c>
      <c r="CZ7" s="286">
        <f t="shared" si="35"/>
        <v>0.83178995651417276</v>
      </c>
      <c r="DA7" s="289">
        <f>(CY7/CM7)-1</f>
        <v>0.12495097371534714</v>
      </c>
      <c r="DB7" s="285">
        <f>SUM(DB8:DB14)</f>
        <v>649297</v>
      </c>
      <c r="DC7" s="286">
        <f t="shared" si="36"/>
        <v>0.81860774577078033</v>
      </c>
      <c r="DD7" s="289">
        <f>(DB7/CP7)-1</f>
        <v>0.13308634391676577</v>
      </c>
      <c r="DE7" s="285">
        <f>SUM(DE8:DE14)</f>
        <v>962205</v>
      </c>
      <c r="DF7" s="286">
        <f t="shared" si="37"/>
        <v>0.90621851722949309</v>
      </c>
      <c r="DG7" s="289">
        <f>(DE7/CS7)-1</f>
        <v>0.13735412285772042</v>
      </c>
      <c r="DH7" s="285">
        <f>SUM(DH8:DH14)</f>
        <v>751806</v>
      </c>
      <c r="DI7" s="286">
        <f t="shared" si="38"/>
        <v>0.83418657085095271</v>
      </c>
      <c r="DJ7" s="289">
        <f t="shared" ref="DJ7:DJ18" si="51">(DH7/CV7)-1</f>
        <v>0.10213828954428306</v>
      </c>
      <c r="DK7" s="285">
        <f>SUM(DK8:DK14)</f>
        <v>754344</v>
      </c>
      <c r="DL7" s="286">
        <f t="shared" si="39"/>
        <v>0.81178597563600363</v>
      </c>
      <c r="DM7" s="289">
        <f t="shared" ref="DM7:DM19" si="52">(DK7/CY7)-1</f>
        <v>0.1004160418259159</v>
      </c>
      <c r="DN7" s="285">
        <f>SUM(DN8:DN14)</f>
        <v>712816</v>
      </c>
      <c r="DO7" s="286">
        <f t="shared" si="40"/>
        <v>0.81173666523560672</v>
      </c>
      <c r="DP7" s="289">
        <f t="shared" ref="DP7:DP19" si="53">(DN7/DB7)-1</f>
        <v>9.7827342495036884E-2</v>
      </c>
      <c r="DQ7" s="285">
        <f>SUM(DQ8:DQ14)</f>
        <v>1093959</v>
      </c>
      <c r="DR7" s="286">
        <f t="shared" si="41"/>
        <v>0.90761479185472305</v>
      </c>
      <c r="DS7" s="289">
        <f>(DQ7/DE7)-1</f>
        <v>0.13692924065038126</v>
      </c>
      <c r="DT7" s="285">
        <f>SUM(DT8:DT14)</f>
        <v>843665</v>
      </c>
      <c r="DU7" s="286">
        <f t="shared" si="42"/>
        <v>0.8273594009265397</v>
      </c>
      <c r="DV7" s="289">
        <f>(DT7/DH7)-1</f>
        <v>0.12218444651944793</v>
      </c>
      <c r="DW7" s="285">
        <f>SUM(DW8:DW14)</f>
        <v>865661</v>
      </c>
      <c r="DX7" s="286">
        <f t="shared" si="43"/>
        <v>0.81864659413543295</v>
      </c>
      <c r="DY7" s="289">
        <f>(DW7/DK7)-1</f>
        <v>0.14756795308241344</v>
      </c>
      <c r="DZ7" s="285">
        <f>SUM(DZ8:DZ14)</f>
        <v>803961</v>
      </c>
      <c r="EA7" s="286">
        <f t="shared" si="44"/>
        <v>0.81150638638056649</v>
      </c>
      <c r="EB7" s="289">
        <f t="shared" ref="EB7:EB19" si="54">(DZ7/DN7)-1</f>
        <v>0.1278660972817669</v>
      </c>
      <c r="EC7" s="285">
        <f>SUM(EC8:EC14)</f>
        <v>1145202</v>
      </c>
      <c r="ED7" s="286">
        <f t="shared" si="45"/>
        <v>0.90136763330804182</v>
      </c>
      <c r="EE7" s="289">
        <f t="shared" ref="EE7:EE19" si="55">(EC7/DQ7)-1</f>
        <v>4.684179205984873E-2</v>
      </c>
      <c r="EF7" s="285">
        <f>SUM(EF8:EF14)</f>
        <v>844712</v>
      </c>
      <c r="EG7" s="286">
        <f t="shared" si="46"/>
        <v>0.83048904462180695</v>
      </c>
      <c r="EH7" s="289">
        <f t="shared" ref="EH7:EH19" si="56">(EF7/DT7)-1</f>
        <v>1.2410139095493378E-3</v>
      </c>
      <c r="EI7" s="285">
        <f>SUM(EI8:EI14)</f>
        <v>882444</v>
      </c>
      <c r="EJ7" s="286">
        <f>EI7/EI$5</f>
        <v>0.83066687250313465</v>
      </c>
      <c r="EK7" s="289">
        <f>(EI7/DW7)-1</f>
        <v>1.9387496953195305E-2</v>
      </c>
      <c r="EL7" s="285">
        <f>SUM(EL8:EL14)</f>
        <v>781502</v>
      </c>
      <c r="EM7" s="286">
        <f>EL7/EL$5</f>
        <v>0.81283432471478068</v>
      </c>
      <c r="EN7" s="289">
        <f>(EL7/DZ7)-1</f>
        <v>-2.7935434679045357E-2</v>
      </c>
      <c r="EO7" s="285">
        <f>SUM(EO8:EO14)</f>
        <v>1148901</v>
      </c>
      <c r="EP7" s="286">
        <f t="shared" si="0"/>
        <v>0.91417402153467153</v>
      </c>
      <c r="EQ7" s="289">
        <f t="shared" si="1"/>
        <v>3.2299978519072514E-3</v>
      </c>
      <c r="ER7" s="285">
        <f>SUM(ER8:ER14)</f>
        <v>876059</v>
      </c>
      <c r="ES7" s="286">
        <f t="shared" si="49"/>
        <v>0.84770906571528382</v>
      </c>
      <c r="ET7" s="289">
        <f t="shared" ref="ET7:ET19" si="57">(ER7/EF7)-1</f>
        <v>3.710968945628812E-2</v>
      </c>
    </row>
    <row r="8" spans="2:150" s="21" customFormat="1" ht="16.5" customHeight="1" outlineLevel="1">
      <c r="B8" s="222" t="s">
        <v>265</v>
      </c>
      <c r="C8" s="222" t="s">
        <v>403</v>
      </c>
      <c r="D8" s="25" t="s">
        <v>118</v>
      </c>
      <c r="E8" s="8" t="s">
        <v>118</v>
      </c>
      <c r="F8" s="25" t="s">
        <v>118</v>
      </c>
      <c r="G8" s="25" t="s">
        <v>118</v>
      </c>
      <c r="H8" s="8" t="s">
        <v>118</v>
      </c>
      <c r="I8" s="25" t="s">
        <v>118</v>
      </c>
      <c r="J8" s="25" t="s">
        <v>118</v>
      </c>
      <c r="K8" s="8" t="s">
        <v>118</v>
      </c>
      <c r="L8" s="25" t="s">
        <v>118</v>
      </c>
      <c r="M8" s="25" t="s">
        <v>118</v>
      </c>
      <c r="N8" s="8" t="s">
        <v>118</v>
      </c>
      <c r="O8" s="25" t="s">
        <v>118</v>
      </c>
      <c r="P8" s="25" t="s">
        <v>118</v>
      </c>
      <c r="Q8" s="8" t="s">
        <v>118</v>
      </c>
      <c r="R8" s="25" t="s">
        <v>118</v>
      </c>
      <c r="S8" s="25" t="s">
        <v>118</v>
      </c>
      <c r="T8" s="8" t="s">
        <v>118</v>
      </c>
      <c r="U8" s="25" t="s">
        <v>118</v>
      </c>
      <c r="V8" s="25" t="s">
        <v>118</v>
      </c>
      <c r="W8" s="8" t="e">
        <f t="shared" si="8"/>
        <v>#VALUE!</v>
      </c>
      <c r="X8" s="25" t="s">
        <v>118</v>
      </c>
      <c r="Y8" s="25" t="s">
        <v>118</v>
      </c>
      <c r="Z8" s="8" t="s">
        <v>118</v>
      </c>
      <c r="AA8" s="25" t="s">
        <v>118</v>
      </c>
      <c r="AB8" s="25" t="s">
        <v>118</v>
      </c>
      <c r="AC8" s="8" t="s">
        <v>118</v>
      </c>
      <c r="AD8" s="25" t="s">
        <v>118</v>
      </c>
      <c r="AE8" s="25" t="s">
        <v>118</v>
      </c>
      <c r="AF8" s="8" t="s">
        <v>118</v>
      </c>
      <c r="AG8" s="25" t="s">
        <v>118</v>
      </c>
      <c r="AH8" s="25" t="s">
        <v>118</v>
      </c>
      <c r="AI8" s="8" t="s">
        <v>118</v>
      </c>
      <c r="AJ8" s="25" t="s">
        <v>118</v>
      </c>
      <c r="AK8" s="25" t="s">
        <v>118</v>
      </c>
      <c r="AL8" s="8" t="s">
        <v>118</v>
      </c>
      <c r="AM8" s="25" t="s">
        <v>118</v>
      </c>
      <c r="AN8" s="25" t="s">
        <v>118</v>
      </c>
      <c r="AO8" s="8" t="s">
        <v>118</v>
      </c>
      <c r="AP8" s="25" t="s">
        <v>118</v>
      </c>
      <c r="AQ8" s="25" t="s">
        <v>118</v>
      </c>
      <c r="AR8" s="8" t="s">
        <v>118</v>
      </c>
      <c r="AS8" s="25" t="s">
        <v>118</v>
      </c>
      <c r="AT8" s="25" t="s">
        <v>118</v>
      </c>
      <c r="AU8" s="8" t="s">
        <v>118</v>
      </c>
      <c r="AV8" s="25" t="s">
        <v>118</v>
      </c>
      <c r="AW8" s="26">
        <v>117409</v>
      </c>
      <c r="AX8" s="8">
        <f t="shared" si="17"/>
        <v>0.19803660939592152</v>
      </c>
      <c r="AY8" s="25" t="s">
        <v>118</v>
      </c>
      <c r="AZ8" s="25" t="s">
        <v>118</v>
      </c>
      <c r="BA8" s="8" t="s">
        <v>118</v>
      </c>
      <c r="BB8" s="25" t="s">
        <v>118</v>
      </c>
      <c r="BC8" s="25" t="s">
        <v>118</v>
      </c>
      <c r="BD8" s="8" t="s">
        <v>118</v>
      </c>
      <c r="BE8" s="25" t="s">
        <v>118</v>
      </c>
      <c r="BF8" s="25" t="s">
        <v>118</v>
      </c>
      <c r="BG8" s="8" t="s">
        <v>118</v>
      </c>
      <c r="BH8" s="25" t="s">
        <v>118</v>
      </c>
      <c r="BI8" s="26">
        <v>131593</v>
      </c>
      <c r="BJ8" s="8">
        <f t="shared" si="21"/>
        <v>0.21057716954498609</v>
      </c>
      <c r="BK8" s="25" t="s">
        <v>118</v>
      </c>
      <c r="BL8" s="26">
        <v>143190</v>
      </c>
      <c r="BM8" s="8">
        <f t="shared" si="22"/>
        <v>0.27335513755606111</v>
      </c>
      <c r="BN8" s="25" t="s">
        <v>118</v>
      </c>
      <c r="BO8" s="26">
        <v>144772</v>
      </c>
      <c r="BP8" s="8">
        <f t="shared" si="23"/>
        <v>0.25882046490010063</v>
      </c>
      <c r="BQ8" s="25" t="s">
        <v>118</v>
      </c>
      <c r="BR8" s="26">
        <v>144078</v>
      </c>
      <c r="BS8" s="8">
        <f t="shared" si="24"/>
        <v>0.27667107669552249</v>
      </c>
      <c r="BT8" s="25" t="s">
        <v>118</v>
      </c>
      <c r="BU8" s="26">
        <v>137453</v>
      </c>
      <c r="BV8" s="8">
        <f t="shared" si="25"/>
        <v>0.19902302539138647</v>
      </c>
      <c r="BW8" s="25">
        <f t="shared" ref="BW8:BW14" si="58">(BU8/BI8)-1</f>
        <v>4.4531244063134023E-2</v>
      </c>
      <c r="BX8" s="98">
        <v>159254</v>
      </c>
      <c r="BY8" s="8">
        <f t="shared" si="26"/>
        <v>0.26348257614118781</v>
      </c>
      <c r="BZ8" s="8">
        <f t="shared" ref="BZ8:BZ19" si="59">(BX8/BL8)-1</f>
        <v>0.11218660520986101</v>
      </c>
      <c r="CA8" s="98">
        <v>162923</v>
      </c>
      <c r="CB8" s="8">
        <f t="shared" si="27"/>
        <v>0.25231231690872596</v>
      </c>
      <c r="CC8" s="8">
        <f>(CA8/BO8)-1</f>
        <v>0.12537645401044406</v>
      </c>
      <c r="CD8" s="98">
        <v>158460</v>
      </c>
      <c r="CE8" s="8">
        <f t="shared" si="28"/>
        <v>0.26985792350874976</v>
      </c>
      <c r="CF8" s="8">
        <f>(CD8/BR8)-1</f>
        <v>9.9820930329404867E-2</v>
      </c>
      <c r="CG8" s="98">
        <v>151984</v>
      </c>
      <c r="CH8" s="8">
        <f t="shared" si="29"/>
        <v>0.19084668249688899</v>
      </c>
      <c r="CI8" s="8">
        <f>(CG8/BU8)-1</f>
        <v>0.10571613569729288</v>
      </c>
      <c r="CJ8" s="98">
        <v>172519</v>
      </c>
      <c r="CK8" s="8">
        <f t="shared" si="30"/>
        <v>0.25494954032857531</v>
      </c>
      <c r="CL8" s="8">
        <f>(CJ8/BX8)-1</f>
        <v>8.3294611124367313E-2</v>
      </c>
      <c r="CM8" s="98">
        <v>173550</v>
      </c>
      <c r="CN8" s="8">
        <f t="shared" si="31"/>
        <v>0.24085567256396451</v>
      </c>
      <c r="CO8" s="8">
        <f>(CM8/CA8)-1</f>
        <v>6.5227131835284169E-2</v>
      </c>
      <c r="CP8" s="98">
        <v>175669</v>
      </c>
      <c r="CQ8" s="8">
        <f t="shared" si="32"/>
        <v>0.25166532421474586</v>
      </c>
      <c r="CR8" s="8">
        <f>(CP8/CD8)-1</f>
        <v>0.10860153982077492</v>
      </c>
      <c r="CS8" s="98">
        <v>156869</v>
      </c>
      <c r="CT8" s="8">
        <f t="shared" si="33"/>
        <v>0.16820969782753223</v>
      </c>
      <c r="CU8" s="8">
        <f t="shared" si="50"/>
        <v>3.2141541214864677E-2</v>
      </c>
      <c r="CV8" s="98">
        <v>197133</v>
      </c>
      <c r="CW8" s="8">
        <f t="shared" si="34"/>
        <v>0.24295566501741914</v>
      </c>
      <c r="CX8" s="8">
        <f t="shared" ref="CX8:CX19" si="60">(CV8/CJ8)-1</f>
        <v>0.14267414023962588</v>
      </c>
      <c r="CY8" s="98">
        <v>194069</v>
      </c>
      <c r="CZ8" s="8">
        <f t="shared" si="35"/>
        <v>0.23548178149744275</v>
      </c>
      <c r="DA8" s="8">
        <f>(CY8/CM8)-1</f>
        <v>0.11823105733218098</v>
      </c>
      <c r="DB8" s="98">
        <v>196194</v>
      </c>
      <c r="DC8" s="8">
        <f t="shared" si="36"/>
        <v>0.24735356558516747</v>
      </c>
      <c r="DD8" s="8">
        <f>(DB8/CP8)-1</f>
        <v>0.11683905526871552</v>
      </c>
      <c r="DE8" s="98">
        <v>175781</v>
      </c>
      <c r="DF8" s="8">
        <f t="shared" si="37"/>
        <v>0.16555307567214628</v>
      </c>
      <c r="DG8" s="8">
        <f>(DE8/CS8)-1</f>
        <v>0.12055919270219095</v>
      </c>
      <c r="DH8" s="98">
        <v>220515</v>
      </c>
      <c r="DI8" s="8">
        <f t="shared" si="38"/>
        <v>0.2446783500945694</v>
      </c>
      <c r="DJ8" s="8">
        <f t="shared" si="51"/>
        <v>0.11861027834000404</v>
      </c>
      <c r="DK8" s="98">
        <v>215872</v>
      </c>
      <c r="DL8" s="8">
        <f t="shared" si="39"/>
        <v>0.23231027506349275</v>
      </c>
      <c r="DM8" s="8">
        <f t="shared" si="52"/>
        <v>0.11234663959725655</v>
      </c>
      <c r="DN8" s="98">
        <v>216631</v>
      </c>
      <c r="DO8" s="8">
        <f t="shared" si="40"/>
        <v>0.24669385300926849</v>
      </c>
      <c r="DP8" s="8">
        <f t="shared" si="53"/>
        <v>0.10416730379114547</v>
      </c>
      <c r="DQ8" s="98">
        <v>235414</v>
      </c>
      <c r="DR8" s="8">
        <f t="shared" si="41"/>
        <v>0.19531374449105293</v>
      </c>
      <c r="DS8" s="8">
        <f t="shared" ref="DS8:DS19" si="61">(DQ8/DE8)-1</f>
        <v>0.33924599359430196</v>
      </c>
      <c r="DT8" s="98">
        <v>255486</v>
      </c>
      <c r="DU8" s="8">
        <f t="shared" si="42"/>
        <v>0.25054819615027046</v>
      </c>
      <c r="DV8" s="8">
        <f t="shared" ref="DV8:DV19" si="62">(DT8/DH8)-1</f>
        <v>0.15858785116658725</v>
      </c>
      <c r="DW8" s="98">
        <v>251941</v>
      </c>
      <c r="DX8" s="8">
        <f t="shared" si="43"/>
        <v>0.23825798040234586</v>
      </c>
      <c r="DY8" s="8">
        <f>(DW8/DK8)-1</f>
        <v>0.16708512451823299</v>
      </c>
      <c r="DZ8" s="98">
        <v>249837</v>
      </c>
      <c r="EA8" s="8">
        <f t="shared" si="44"/>
        <v>0.25218178624853893</v>
      </c>
      <c r="EB8" s="8">
        <f t="shared" si="54"/>
        <v>0.15328369439276934</v>
      </c>
      <c r="EC8" s="98">
        <v>251988</v>
      </c>
      <c r="ED8" s="8">
        <f t="shared" si="45"/>
        <v>0.19833516461028433</v>
      </c>
      <c r="EE8" s="8">
        <f t="shared" si="55"/>
        <v>7.0403629350845653E-2</v>
      </c>
      <c r="EF8" s="98">
        <v>260675</v>
      </c>
      <c r="EG8" s="8">
        <f t="shared" si="46"/>
        <v>0.2562858485576025</v>
      </c>
      <c r="EH8" s="8">
        <f t="shared" si="56"/>
        <v>2.0310310545391896E-2</v>
      </c>
      <c r="EI8" s="98">
        <v>256798</v>
      </c>
      <c r="EJ8" s="8">
        <f t="shared" si="47"/>
        <v>0.2417304571452239</v>
      </c>
      <c r="EK8" s="8">
        <f t="shared" ref="EK8:EK19" si="63">(EI8/DW8)-1</f>
        <v>1.9278323099455763E-2</v>
      </c>
      <c r="EL8" s="98">
        <v>247576</v>
      </c>
      <c r="EM8" s="8">
        <f t="shared" ref="EM8:EM14" si="64">EL8/EL$5</f>
        <v>0.25750192677125144</v>
      </c>
      <c r="EN8" s="8">
        <f t="shared" ref="EN8:EN14" si="65">(EL8/DZ8)-1</f>
        <v>-9.0499005351488693E-3</v>
      </c>
      <c r="EO8" s="98">
        <v>254033</v>
      </c>
      <c r="EP8" s="8">
        <f t="shared" si="0"/>
        <v>0.20213261996683546</v>
      </c>
      <c r="EQ8" s="8">
        <f t="shared" si="1"/>
        <v>8.1154658158324455E-3</v>
      </c>
      <c r="ER8" s="98">
        <v>268775</v>
      </c>
      <c r="ES8" s="8">
        <f t="shared" si="49"/>
        <v>0.26007723696420604</v>
      </c>
      <c r="ET8" s="8">
        <f t="shared" si="57"/>
        <v>3.1073175409993326E-2</v>
      </c>
    </row>
    <row r="9" spans="2:150" s="21" customFormat="1" ht="16.5" customHeight="1" outlineLevel="1">
      <c r="B9" s="222" t="s">
        <v>266</v>
      </c>
      <c r="C9" s="222" t="s">
        <v>404</v>
      </c>
      <c r="D9" s="25" t="s">
        <v>118</v>
      </c>
      <c r="E9" s="8" t="s">
        <v>118</v>
      </c>
      <c r="F9" s="25" t="s">
        <v>118</v>
      </c>
      <c r="G9" s="25" t="s">
        <v>118</v>
      </c>
      <c r="H9" s="8" t="s">
        <v>118</v>
      </c>
      <c r="I9" s="25" t="s">
        <v>118</v>
      </c>
      <c r="J9" s="25" t="s">
        <v>118</v>
      </c>
      <c r="K9" s="8" t="s">
        <v>118</v>
      </c>
      <c r="L9" s="25" t="s">
        <v>118</v>
      </c>
      <c r="M9" s="25" t="s">
        <v>118</v>
      </c>
      <c r="N9" s="8" t="s">
        <v>118</v>
      </c>
      <c r="O9" s="25" t="s">
        <v>118</v>
      </c>
      <c r="P9" s="25" t="s">
        <v>118</v>
      </c>
      <c r="Q9" s="8" t="s">
        <v>118</v>
      </c>
      <c r="R9" s="25" t="s">
        <v>118</v>
      </c>
      <c r="S9" s="25" t="s">
        <v>118</v>
      </c>
      <c r="T9" s="8" t="s">
        <v>118</v>
      </c>
      <c r="U9" s="25" t="s">
        <v>118</v>
      </c>
      <c r="V9" s="25" t="s">
        <v>118</v>
      </c>
      <c r="W9" s="8" t="s">
        <v>118</v>
      </c>
      <c r="X9" s="25" t="s">
        <v>118</v>
      </c>
      <c r="Y9" s="25" t="s">
        <v>118</v>
      </c>
      <c r="Z9" s="8" t="s">
        <v>118</v>
      </c>
      <c r="AA9" s="25" t="s">
        <v>118</v>
      </c>
      <c r="AB9" s="25" t="s">
        <v>118</v>
      </c>
      <c r="AC9" s="8" t="s">
        <v>118</v>
      </c>
      <c r="AD9" s="25" t="s">
        <v>118</v>
      </c>
      <c r="AE9" s="25" t="s">
        <v>118</v>
      </c>
      <c r="AF9" s="8" t="s">
        <v>118</v>
      </c>
      <c r="AG9" s="25" t="s">
        <v>118</v>
      </c>
      <c r="AH9" s="25" t="s">
        <v>118</v>
      </c>
      <c r="AI9" s="8" t="s">
        <v>118</v>
      </c>
      <c r="AJ9" s="25" t="s">
        <v>118</v>
      </c>
      <c r="AK9" s="25" t="s">
        <v>118</v>
      </c>
      <c r="AL9" s="8" t="s">
        <v>118</v>
      </c>
      <c r="AM9" s="25" t="s">
        <v>118</v>
      </c>
      <c r="AN9" s="25" t="s">
        <v>118</v>
      </c>
      <c r="AO9" s="8" t="s">
        <v>118</v>
      </c>
      <c r="AP9" s="25" t="s">
        <v>118</v>
      </c>
      <c r="AQ9" s="25" t="s">
        <v>118</v>
      </c>
      <c r="AR9" s="8" t="s">
        <v>118</v>
      </c>
      <c r="AS9" s="25" t="s">
        <v>118</v>
      </c>
      <c r="AT9" s="25" t="s">
        <v>118</v>
      </c>
      <c r="AU9" s="8" t="s">
        <v>118</v>
      </c>
      <c r="AV9" s="25" t="s">
        <v>118</v>
      </c>
      <c r="AW9" s="26">
        <v>134942</v>
      </c>
      <c r="AX9" s="8">
        <f t="shared" si="17"/>
        <v>0.22760994595903586</v>
      </c>
      <c r="AY9" s="25" t="s">
        <v>118</v>
      </c>
      <c r="AZ9" s="25" t="s">
        <v>118</v>
      </c>
      <c r="BA9" s="8" t="s">
        <v>118</v>
      </c>
      <c r="BB9" s="25" t="s">
        <v>118</v>
      </c>
      <c r="BC9" s="25" t="s">
        <v>118</v>
      </c>
      <c r="BD9" s="8" t="s">
        <v>118</v>
      </c>
      <c r="BE9" s="25" t="s">
        <v>118</v>
      </c>
      <c r="BF9" s="25" t="s">
        <v>118</v>
      </c>
      <c r="BG9" s="8" t="s">
        <v>118</v>
      </c>
      <c r="BH9" s="25" t="s">
        <v>118</v>
      </c>
      <c r="BI9" s="26">
        <v>145570</v>
      </c>
      <c r="BJ9" s="8">
        <f t="shared" si="21"/>
        <v>0.23294338278376225</v>
      </c>
      <c r="BK9" s="25" t="s">
        <v>118</v>
      </c>
      <c r="BL9" s="26">
        <v>126098</v>
      </c>
      <c r="BM9" s="8">
        <f t="shared" si="22"/>
        <v>0.24072586169106916</v>
      </c>
      <c r="BN9" s="25" t="s">
        <v>118</v>
      </c>
      <c r="BO9" s="26">
        <v>127856</v>
      </c>
      <c r="BP9" s="8">
        <f t="shared" si="23"/>
        <v>0.22857838090423055</v>
      </c>
      <c r="BQ9" s="25" t="s">
        <v>118</v>
      </c>
      <c r="BR9" s="26">
        <v>116261</v>
      </c>
      <c r="BS9" s="8">
        <f t="shared" si="24"/>
        <v>0.22325445972111038</v>
      </c>
      <c r="BT9" s="25" t="s">
        <v>118</v>
      </c>
      <c r="BU9" s="26">
        <v>157989</v>
      </c>
      <c r="BV9" s="8">
        <f t="shared" si="25"/>
        <v>0.22875782091740274</v>
      </c>
      <c r="BW9" s="25">
        <f t="shared" si="58"/>
        <v>8.5312907879370847E-2</v>
      </c>
      <c r="BX9" s="98">
        <v>138628</v>
      </c>
      <c r="BY9" s="8">
        <f t="shared" si="26"/>
        <v>0.22935726930124573</v>
      </c>
      <c r="BZ9" s="8">
        <f t="shared" si="59"/>
        <v>9.9367158876429551E-2</v>
      </c>
      <c r="CA9" s="98">
        <v>143506</v>
      </c>
      <c r="CB9" s="8">
        <f t="shared" si="27"/>
        <v>0.22224198762792011</v>
      </c>
      <c r="CC9" s="8">
        <f t="shared" ref="CC9:CC14" si="66">(CA9/BO9)-1</f>
        <v>0.12240332874483784</v>
      </c>
      <c r="CD9" s="98">
        <v>126678</v>
      </c>
      <c r="CE9" s="8">
        <f t="shared" si="28"/>
        <v>0.21573306849830493</v>
      </c>
      <c r="CF9" s="8">
        <f t="shared" ref="CF9:CF19" si="67">(CD9/BR9)-1</f>
        <v>8.9600123859247649E-2</v>
      </c>
      <c r="CG9" s="98">
        <v>172684</v>
      </c>
      <c r="CH9" s="8">
        <f t="shared" si="29"/>
        <v>0.21683972339386237</v>
      </c>
      <c r="CI9" s="8">
        <f t="shared" ref="CI9:CI19" si="68">(CG9/BU9)-1</f>
        <v>9.3012804688934025E-2</v>
      </c>
      <c r="CJ9" s="98">
        <v>154742</v>
      </c>
      <c r="CK9" s="8">
        <f t="shared" si="30"/>
        <v>0.22867859058726517</v>
      </c>
      <c r="CL9" s="8">
        <f t="shared" ref="CL9:CL19" si="69">(CJ9/BX9)-1</f>
        <v>0.11623914360735199</v>
      </c>
      <c r="CM9" s="98">
        <v>154836</v>
      </c>
      <c r="CN9" s="8">
        <f t="shared" si="31"/>
        <v>0.2148840617523135</v>
      </c>
      <c r="CO9" s="8">
        <f t="shared" ref="CO9:CO19" si="70">(CM9/CA9)-1</f>
        <v>7.8951402728805853E-2</v>
      </c>
      <c r="CP9" s="98">
        <v>143643</v>
      </c>
      <c r="CQ9" s="8">
        <f t="shared" si="32"/>
        <v>0.20578452752721732</v>
      </c>
      <c r="CR9" s="8">
        <f t="shared" ref="CR9:CR19" si="71">(CP9/CD9)-1</f>
        <v>0.13392222801117803</v>
      </c>
      <c r="CS9" s="98">
        <v>197807</v>
      </c>
      <c r="CT9" s="8">
        <f t="shared" si="33"/>
        <v>0.2121072722983551</v>
      </c>
      <c r="CU9" s="8">
        <f t="shared" si="50"/>
        <v>0.14548539528850379</v>
      </c>
      <c r="CV9" s="98">
        <v>174028</v>
      </c>
      <c r="CW9" s="8">
        <f t="shared" si="34"/>
        <v>0.21448001334962394</v>
      </c>
      <c r="CX9" s="8">
        <f t="shared" si="60"/>
        <v>0.12463326052396884</v>
      </c>
      <c r="CY9" s="98">
        <v>173288</v>
      </c>
      <c r="CZ9" s="8">
        <f t="shared" si="35"/>
        <v>0.21026628133359196</v>
      </c>
      <c r="DA9" s="8">
        <f t="shared" ref="DA9:DA19" si="72">(CY9/CM9)-1</f>
        <v>0.11917125216357949</v>
      </c>
      <c r="DB9" s="98">
        <v>160937</v>
      </c>
      <c r="DC9" s="8">
        <f t="shared" si="36"/>
        <v>0.2029029470043941</v>
      </c>
      <c r="DD9" s="8">
        <f t="shared" ref="DD9:DD18" si="73">(DB9/CP9)-1</f>
        <v>0.12039570323649595</v>
      </c>
      <c r="DE9" s="98">
        <v>225465</v>
      </c>
      <c r="DF9" s="8">
        <f t="shared" si="37"/>
        <v>0.21234618193331739</v>
      </c>
      <c r="DG9" s="8">
        <f t="shared" ref="DG9:DG19" si="74">(DE9/CS9)-1</f>
        <v>0.13982316095992564</v>
      </c>
      <c r="DH9" s="98">
        <v>194996</v>
      </c>
      <c r="DI9" s="8">
        <f t="shared" si="38"/>
        <v>0.21636305718450288</v>
      </c>
      <c r="DJ9" s="8">
        <f t="shared" si="51"/>
        <v>0.12048635851702016</v>
      </c>
      <c r="DK9" s="98">
        <v>100118</v>
      </c>
      <c r="DL9" s="8">
        <f t="shared" si="39"/>
        <v>0.10774181051181611</v>
      </c>
      <c r="DM9" s="8">
        <f t="shared" si="52"/>
        <v>-0.42224504870504598</v>
      </c>
      <c r="DN9" s="98">
        <v>175973</v>
      </c>
      <c r="DO9" s="8">
        <f t="shared" si="40"/>
        <v>0.20039356045810619</v>
      </c>
      <c r="DP9" s="8">
        <f t="shared" si="53"/>
        <v>9.3427863076856132E-2</v>
      </c>
      <c r="DQ9" s="98">
        <v>256898</v>
      </c>
      <c r="DR9" s="8">
        <f t="shared" si="41"/>
        <v>0.21313817501194712</v>
      </c>
      <c r="DS9" s="8">
        <f t="shared" si="61"/>
        <v>0.13941409974940688</v>
      </c>
      <c r="DT9" s="98">
        <v>225588</v>
      </c>
      <c r="DU9" s="8">
        <f t="shared" si="42"/>
        <v>0.22122803783043773</v>
      </c>
      <c r="DV9" s="8">
        <f t="shared" si="62"/>
        <v>0.15688526944142445</v>
      </c>
      <c r="DW9" s="98">
        <v>218624</v>
      </c>
      <c r="DX9" s="8">
        <f t="shared" si="43"/>
        <v>0.20675044041058208</v>
      </c>
      <c r="DY9" s="8">
        <f t="shared" ref="DY9:DY19" si="75">(DW9/DK9)-1</f>
        <v>1.1836632773327476</v>
      </c>
      <c r="DZ9" s="98">
        <v>200973</v>
      </c>
      <c r="EA9" s="8">
        <f t="shared" si="44"/>
        <v>0.20285918469933442</v>
      </c>
      <c r="EB9" s="8">
        <f t="shared" si="54"/>
        <v>0.14206724895296441</v>
      </c>
      <c r="EC9" s="98">
        <v>271249</v>
      </c>
      <c r="ED9" s="8">
        <f t="shared" si="45"/>
        <v>0.21349514685371929</v>
      </c>
      <c r="EE9" s="8">
        <f t="shared" si="55"/>
        <v>5.58626380898255E-2</v>
      </c>
      <c r="EF9" s="98">
        <v>229585</v>
      </c>
      <c r="EG9" s="8">
        <f t="shared" si="46"/>
        <v>0.22571933074171735</v>
      </c>
      <c r="EH9" s="8">
        <f t="shared" si="56"/>
        <v>1.771814103587066E-2</v>
      </c>
      <c r="EI9" s="98">
        <v>223007</v>
      </c>
      <c r="EJ9" s="8">
        <f t="shared" si="47"/>
        <v>0.20992213357029629</v>
      </c>
      <c r="EK9" s="8">
        <f t="shared" si="63"/>
        <v>2.0048119145199106E-2</v>
      </c>
      <c r="EL9" s="98">
        <v>197711</v>
      </c>
      <c r="EM9" s="8">
        <f t="shared" si="64"/>
        <v>0.2056377170802941</v>
      </c>
      <c r="EN9" s="8">
        <f t="shared" si="65"/>
        <v>-1.6231036009812239E-2</v>
      </c>
      <c r="EO9" s="98">
        <v>273016</v>
      </c>
      <c r="EP9" s="8">
        <f t="shared" si="0"/>
        <v>0.21723728560016042</v>
      </c>
      <c r="EQ9" s="8">
        <f t="shared" si="1"/>
        <v>6.5143097301740838E-3</v>
      </c>
      <c r="ER9" s="98">
        <v>236051</v>
      </c>
      <c r="ES9" s="8">
        <f t="shared" si="49"/>
        <v>0.22841221044605267</v>
      </c>
      <c r="ET9" s="8">
        <f t="shared" si="57"/>
        <v>2.8163860879412805E-2</v>
      </c>
    </row>
    <row r="10" spans="2:150" s="21" customFormat="1" ht="16.5" customHeight="1" outlineLevel="1">
      <c r="B10" s="222" t="s">
        <v>267</v>
      </c>
      <c r="C10" s="222" t="s">
        <v>405</v>
      </c>
      <c r="D10" s="25" t="s">
        <v>118</v>
      </c>
      <c r="E10" s="8" t="s">
        <v>118</v>
      </c>
      <c r="F10" s="25" t="s">
        <v>118</v>
      </c>
      <c r="G10" s="20" t="s">
        <v>118</v>
      </c>
      <c r="H10" s="8" t="s">
        <v>118</v>
      </c>
      <c r="I10" s="20" t="s">
        <v>118</v>
      </c>
      <c r="J10" s="25" t="s">
        <v>118</v>
      </c>
      <c r="K10" s="8" t="s">
        <v>118</v>
      </c>
      <c r="L10" s="25" t="s">
        <v>118</v>
      </c>
      <c r="M10" s="20" t="s">
        <v>118</v>
      </c>
      <c r="N10" s="8" t="s">
        <v>118</v>
      </c>
      <c r="O10" s="20" t="s">
        <v>118</v>
      </c>
      <c r="P10" s="25" t="s">
        <v>118</v>
      </c>
      <c r="Q10" s="8" t="s">
        <v>118</v>
      </c>
      <c r="R10" s="25" t="s">
        <v>118</v>
      </c>
      <c r="S10" s="20" t="s">
        <v>118</v>
      </c>
      <c r="T10" s="8" t="s">
        <v>118</v>
      </c>
      <c r="U10" s="20" t="s">
        <v>118</v>
      </c>
      <c r="V10" s="25" t="s">
        <v>118</v>
      </c>
      <c r="W10" s="8" t="s">
        <v>118</v>
      </c>
      <c r="X10" s="25" t="s">
        <v>118</v>
      </c>
      <c r="Y10" s="20" t="s">
        <v>118</v>
      </c>
      <c r="Z10" s="8" t="s">
        <v>118</v>
      </c>
      <c r="AA10" s="20" t="s">
        <v>118</v>
      </c>
      <c r="AB10" s="20" t="s">
        <v>118</v>
      </c>
      <c r="AC10" s="8" t="s">
        <v>118</v>
      </c>
      <c r="AD10" s="20" t="s">
        <v>118</v>
      </c>
      <c r="AE10" s="20" t="s">
        <v>118</v>
      </c>
      <c r="AF10" s="8" t="s">
        <v>118</v>
      </c>
      <c r="AG10" s="20" t="s">
        <v>118</v>
      </c>
      <c r="AH10" s="20" t="s">
        <v>118</v>
      </c>
      <c r="AI10" s="8" t="s">
        <v>118</v>
      </c>
      <c r="AJ10" s="20" t="s">
        <v>118</v>
      </c>
      <c r="AK10" s="20" t="s">
        <v>118</v>
      </c>
      <c r="AL10" s="8" t="s">
        <v>118</v>
      </c>
      <c r="AM10" s="20" t="s">
        <v>118</v>
      </c>
      <c r="AN10" s="20" t="s">
        <v>118</v>
      </c>
      <c r="AO10" s="8" t="s">
        <v>118</v>
      </c>
      <c r="AP10" s="20" t="s">
        <v>118</v>
      </c>
      <c r="AQ10" s="20" t="s">
        <v>118</v>
      </c>
      <c r="AR10" s="8" t="s">
        <v>118</v>
      </c>
      <c r="AS10" s="20" t="s">
        <v>118</v>
      </c>
      <c r="AT10" s="20" t="s">
        <v>118</v>
      </c>
      <c r="AU10" s="8" t="s">
        <v>118</v>
      </c>
      <c r="AV10" s="20" t="s">
        <v>118</v>
      </c>
      <c r="AW10" s="13">
        <v>107584</v>
      </c>
      <c r="AX10" s="8">
        <f t="shared" si="17"/>
        <v>0.18146454347836044</v>
      </c>
      <c r="AY10" s="20" t="s">
        <v>118</v>
      </c>
      <c r="AZ10" s="25" t="s">
        <v>118</v>
      </c>
      <c r="BA10" s="8" t="s">
        <v>118</v>
      </c>
      <c r="BB10" s="20" t="s">
        <v>118</v>
      </c>
      <c r="BC10" s="20" t="s">
        <v>118</v>
      </c>
      <c r="BD10" s="8" t="s">
        <v>118</v>
      </c>
      <c r="BE10" s="20" t="s">
        <v>118</v>
      </c>
      <c r="BF10" s="20" t="s">
        <v>118</v>
      </c>
      <c r="BG10" s="8" t="s">
        <v>118</v>
      </c>
      <c r="BH10" s="20" t="s">
        <v>118</v>
      </c>
      <c r="BI10" s="13">
        <v>115533</v>
      </c>
      <c r="BJ10" s="8">
        <f t="shared" si="21"/>
        <v>0.18487770724157729</v>
      </c>
      <c r="BK10" s="20" t="s">
        <v>118</v>
      </c>
      <c r="BL10" s="26">
        <v>83496</v>
      </c>
      <c r="BM10" s="8">
        <f t="shared" si="22"/>
        <v>0.15939702888037488</v>
      </c>
      <c r="BN10" s="20" t="s">
        <v>118</v>
      </c>
      <c r="BO10" s="26">
        <v>94421</v>
      </c>
      <c r="BP10" s="8">
        <f t="shared" si="23"/>
        <v>0.16880396151419058</v>
      </c>
      <c r="BQ10" s="20" t="s">
        <v>118</v>
      </c>
      <c r="BR10" s="13">
        <v>83070</v>
      </c>
      <c r="BS10" s="8">
        <f t="shared" si="24"/>
        <v>0.1595182216653275</v>
      </c>
      <c r="BT10" s="20" t="s">
        <v>118</v>
      </c>
      <c r="BU10" s="13">
        <v>125624</v>
      </c>
      <c r="BV10" s="8">
        <f t="shared" si="25"/>
        <v>0.18189540091353068</v>
      </c>
      <c r="BW10" s="25">
        <f t="shared" si="58"/>
        <v>8.7343010222187489E-2</v>
      </c>
      <c r="BX10" s="98">
        <v>97093</v>
      </c>
      <c r="BY10" s="8">
        <f t="shared" si="26"/>
        <v>0.16063843774898182</v>
      </c>
      <c r="BZ10" s="8">
        <f t="shared" si="59"/>
        <v>0.16284612436523904</v>
      </c>
      <c r="CA10" s="98">
        <v>107333</v>
      </c>
      <c r="CB10" s="8">
        <f t="shared" si="27"/>
        <v>0.1662223130605518</v>
      </c>
      <c r="CC10" s="8">
        <f t="shared" si="66"/>
        <v>0.13674924010548506</v>
      </c>
      <c r="CD10" s="98">
        <v>88511</v>
      </c>
      <c r="CE10" s="8">
        <f t="shared" si="28"/>
        <v>0.1507345365876748</v>
      </c>
      <c r="CF10" s="8">
        <f t="shared" si="67"/>
        <v>6.549897676658234E-2</v>
      </c>
      <c r="CG10" s="98">
        <v>137074</v>
      </c>
      <c r="CH10" s="8">
        <f t="shared" si="29"/>
        <v>0.17212415883631541</v>
      </c>
      <c r="CI10" s="8">
        <f t="shared" si="68"/>
        <v>9.1145004139336461E-2</v>
      </c>
      <c r="CJ10" s="98">
        <v>103677</v>
      </c>
      <c r="CK10" s="8">
        <f t="shared" si="30"/>
        <v>0.15321444880068688</v>
      </c>
      <c r="CL10" s="8">
        <f t="shared" si="69"/>
        <v>6.7811273727251153E-2</v>
      </c>
      <c r="CM10" s="98">
        <v>114633</v>
      </c>
      <c r="CN10" s="8">
        <f t="shared" si="31"/>
        <v>0.15908964743892218</v>
      </c>
      <c r="CO10" s="8">
        <f t="shared" si="70"/>
        <v>6.8012633579607407E-2</v>
      </c>
      <c r="CP10" s="98">
        <v>102840</v>
      </c>
      <c r="CQ10" s="8">
        <f t="shared" si="32"/>
        <v>0.14732970496925732</v>
      </c>
      <c r="CR10" s="8">
        <f t="shared" si="71"/>
        <v>0.16188948266317182</v>
      </c>
      <c r="CS10" s="98">
        <v>158118</v>
      </c>
      <c r="CT10" s="8">
        <f t="shared" si="33"/>
        <v>0.1695489931158721</v>
      </c>
      <c r="CU10" s="8">
        <f t="shared" si="50"/>
        <v>0.15352291463005385</v>
      </c>
      <c r="CV10" s="98">
        <v>125423</v>
      </c>
      <c r="CW10" s="8">
        <f t="shared" si="34"/>
        <v>0.1545770032083911</v>
      </c>
      <c r="CX10" s="8">
        <f t="shared" si="60"/>
        <v>0.20974758143078986</v>
      </c>
      <c r="CY10" s="98">
        <v>128991</v>
      </c>
      <c r="CZ10" s="8">
        <f t="shared" si="35"/>
        <v>0.15651665375272011</v>
      </c>
      <c r="DA10" s="8">
        <f t="shared" si="72"/>
        <v>0.12525189081678056</v>
      </c>
      <c r="DB10" s="98">
        <v>116404</v>
      </c>
      <c r="DC10" s="8">
        <f t="shared" si="36"/>
        <v>0.14675751780572205</v>
      </c>
      <c r="DD10" s="8">
        <f t="shared" si="73"/>
        <v>0.13189420458965384</v>
      </c>
      <c r="DE10" s="98">
        <v>181300</v>
      </c>
      <c r="DF10" s="8">
        <f t="shared" si="37"/>
        <v>0.17075094930259882</v>
      </c>
      <c r="DG10" s="8">
        <f t="shared" si="74"/>
        <v>0.14661202393149431</v>
      </c>
      <c r="DH10" s="98">
        <v>139273</v>
      </c>
      <c r="DI10" s="8">
        <f t="shared" si="38"/>
        <v>0.15453410358805961</v>
      </c>
      <c r="DJ10" s="8">
        <f t="shared" si="51"/>
        <v>0.11042631734211428</v>
      </c>
      <c r="DK10" s="98">
        <v>166004</v>
      </c>
      <c r="DL10" s="8">
        <f t="shared" si="39"/>
        <v>0.17864491412336964</v>
      </c>
      <c r="DM10" s="8">
        <f t="shared" si="52"/>
        <v>0.28694249986433151</v>
      </c>
      <c r="DN10" s="98">
        <v>128253</v>
      </c>
      <c r="DO10" s="8">
        <f t="shared" si="40"/>
        <v>0.14605124257376698</v>
      </c>
      <c r="DP10" s="8">
        <f t="shared" si="53"/>
        <v>0.10179203463798503</v>
      </c>
      <c r="DQ10" s="98">
        <v>204403</v>
      </c>
      <c r="DR10" s="8">
        <f t="shared" si="41"/>
        <v>0.16958513646259227</v>
      </c>
      <c r="DS10" s="8">
        <f t="shared" si="61"/>
        <v>0.12742967457253163</v>
      </c>
      <c r="DT10" s="98">
        <v>150076</v>
      </c>
      <c r="DU10" s="8">
        <f t="shared" si="42"/>
        <v>0.14717546591769409</v>
      </c>
      <c r="DV10" s="8">
        <f t="shared" si="62"/>
        <v>7.7567080482218387E-2</v>
      </c>
      <c r="DW10" s="98">
        <v>160717</v>
      </c>
      <c r="DX10" s="8">
        <f t="shared" si="43"/>
        <v>0.15198839345848361</v>
      </c>
      <c r="DY10" s="8">
        <f t="shared" si="75"/>
        <v>-3.1848630153490265E-2</v>
      </c>
      <c r="DZ10" s="98">
        <v>144586</v>
      </c>
      <c r="EA10" s="8">
        <f t="shared" si="44"/>
        <v>0.14594297780765558</v>
      </c>
      <c r="EB10" s="8">
        <f t="shared" si="54"/>
        <v>0.12734984756691858</v>
      </c>
      <c r="EC10" s="98">
        <v>213673</v>
      </c>
      <c r="ED10" s="8">
        <f t="shared" si="45"/>
        <v>0.16817812605272189</v>
      </c>
      <c r="EE10" s="8">
        <f t="shared" si="55"/>
        <v>4.5351584859322003E-2</v>
      </c>
      <c r="EF10" s="98">
        <v>150903</v>
      </c>
      <c r="EG10" s="8">
        <f t="shared" si="46"/>
        <v>0.14836214982214593</v>
      </c>
      <c r="EH10" s="8">
        <f t="shared" si="56"/>
        <v>5.5105413257283686E-3</v>
      </c>
      <c r="EI10" s="98">
        <v>165265</v>
      </c>
      <c r="EJ10" s="8">
        <f t="shared" si="47"/>
        <v>0.15556812747803889</v>
      </c>
      <c r="EK10" s="8">
        <f t="shared" si="63"/>
        <v>2.8298188741701313E-2</v>
      </c>
      <c r="EL10" s="98">
        <v>139055</v>
      </c>
      <c r="EM10" s="8">
        <f t="shared" si="64"/>
        <v>0.14463005471926343</v>
      </c>
      <c r="EN10" s="8">
        <f t="shared" si="65"/>
        <v>-3.8254049493035236E-2</v>
      </c>
      <c r="EO10" s="98">
        <v>212848</v>
      </c>
      <c r="EP10" s="8">
        <f t="shared" si="0"/>
        <v>0.16936194862360793</v>
      </c>
      <c r="EQ10" s="8">
        <f t="shared" si="1"/>
        <v>-3.8610400003743495E-3</v>
      </c>
      <c r="ER10" s="98">
        <v>155471</v>
      </c>
      <c r="ES10" s="8">
        <f t="shared" si="49"/>
        <v>0.15043984041693639</v>
      </c>
      <c r="ET10" s="8">
        <f t="shared" si="57"/>
        <v>3.0271101303486425E-2</v>
      </c>
    </row>
    <row r="11" spans="2:150" ht="16.5" customHeight="1" outlineLevel="1">
      <c r="B11" s="222" t="s">
        <v>268</v>
      </c>
      <c r="C11" s="222" t="s">
        <v>406</v>
      </c>
      <c r="D11" s="25" t="s">
        <v>118</v>
      </c>
      <c r="E11" s="8" t="s">
        <v>118</v>
      </c>
      <c r="F11" s="25" t="s">
        <v>118</v>
      </c>
      <c r="G11" s="25" t="s">
        <v>118</v>
      </c>
      <c r="H11" s="8" t="s">
        <v>118</v>
      </c>
      <c r="I11" s="25" t="s">
        <v>118</v>
      </c>
      <c r="J11" s="25" t="s">
        <v>118</v>
      </c>
      <c r="K11" s="8" t="s">
        <v>118</v>
      </c>
      <c r="L11" s="25" t="s">
        <v>118</v>
      </c>
      <c r="M11" s="25" t="s">
        <v>118</v>
      </c>
      <c r="N11" s="8" t="s">
        <v>118</v>
      </c>
      <c r="O11" s="25" t="s">
        <v>118</v>
      </c>
      <c r="P11" s="25" t="s">
        <v>118</v>
      </c>
      <c r="Q11" s="8" t="s">
        <v>118</v>
      </c>
      <c r="R11" s="25" t="s">
        <v>118</v>
      </c>
      <c r="S11" s="25" t="s">
        <v>118</v>
      </c>
      <c r="T11" s="8" t="s">
        <v>118</v>
      </c>
      <c r="U11" s="25" t="s">
        <v>118</v>
      </c>
      <c r="V11" s="25" t="s">
        <v>118</v>
      </c>
      <c r="W11" s="8" t="s">
        <v>118</v>
      </c>
      <c r="X11" s="25" t="s">
        <v>118</v>
      </c>
      <c r="Y11" s="25" t="s">
        <v>118</v>
      </c>
      <c r="Z11" s="8" t="s">
        <v>118</v>
      </c>
      <c r="AA11" s="25" t="s">
        <v>118</v>
      </c>
      <c r="AB11" s="25" t="s">
        <v>118</v>
      </c>
      <c r="AC11" s="8" t="s">
        <v>118</v>
      </c>
      <c r="AD11" s="25" t="s">
        <v>118</v>
      </c>
      <c r="AE11" s="25" t="s">
        <v>118</v>
      </c>
      <c r="AF11" s="8" t="s">
        <v>118</v>
      </c>
      <c r="AG11" s="25" t="s">
        <v>118</v>
      </c>
      <c r="AH11" s="25" t="s">
        <v>118</v>
      </c>
      <c r="AI11" s="8" t="s">
        <v>118</v>
      </c>
      <c r="AJ11" s="25" t="s">
        <v>118</v>
      </c>
      <c r="AK11" s="25" t="s">
        <v>118</v>
      </c>
      <c r="AL11" s="8" t="s">
        <v>118</v>
      </c>
      <c r="AM11" s="25" t="s">
        <v>118</v>
      </c>
      <c r="AN11" s="25" t="s">
        <v>118</v>
      </c>
      <c r="AO11" s="8" t="s">
        <v>118</v>
      </c>
      <c r="AP11" s="25" t="s">
        <v>118</v>
      </c>
      <c r="AQ11" s="25" t="s">
        <v>118</v>
      </c>
      <c r="AR11" s="8" t="s">
        <v>118</v>
      </c>
      <c r="AS11" s="25" t="s">
        <v>118</v>
      </c>
      <c r="AT11" s="25" t="s">
        <v>118</v>
      </c>
      <c r="AU11" s="8" t="s">
        <v>118</v>
      </c>
      <c r="AV11" s="25" t="s">
        <v>118</v>
      </c>
      <c r="AW11" s="26">
        <v>81499</v>
      </c>
      <c r="AX11" s="8">
        <f t="shared" si="17"/>
        <v>0.13746634098883567</v>
      </c>
      <c r="AY11" s="25" t="s">
        <v>118</v>
      </c>
      <c r="AZ11" s="25" t="s">
        <v>118</v>
      </c>
      <c r="BA11" s="8" t="s">
        <v>118</v>
      </c>
      <c r="BB11" s="25" t="s">
        <v>118</v>
      </c>
      <c r="BC11" s="25" t="s">
        <v>118</v>
      </c>
      <c r="BD11" s="8" t="s">
        <v>118</v>
      </c>
      <c r="BE11" s="25" t="s">
        <v>118</v>
      </c>
      <c r="BF11" s="25" t="s">
        <v>118</v>
      </c>
      <c r="BG11" s="8" t="s">
        <v>118</v>
      </c>
      <c r="BH11" s="25" t="s">
        <v>118</v>
      </c>
      <c r="BI11" s="26">
        <v>86168</v>
      </c>
      <c r="BJ11" s="8">
        <f t="shared" si="21"/>
        <v>0.13788737657285999</v>
      </c>
      <c r="BK11" s="25" t="s">
        <v>118</v>
      </c>
      <c r="BL11" s="26">
        <v>50369</v>
      </c>
      <c r="BM11" s="8">
        <f t="shared" si="22"/>
        <v>9.6156330215526525E-2</v>
      </c>
      <c r="BN11" s="25" t="s">
        <v>118</v>
      </c>
      <c r="BO11" s="26">
        <v>62592</v>
      </c>
      <c r="BP11" s="8">
        <f t="shared" si="23"/>
        <v>0.11190071656830808</v>
      </c>
      <c r="BQ11" s="25" t="s">
        <v>118</v>
      </c>
      <c r="BR11" s="26">
        <v>55141</v>
      </c>
      <c r="BS11" s="8">
        <f t="shared" si="24"/>
        <v>0.10588653257310489</v>
      </c>
      <c r="BT11" s="25" t="s">
        <v>118</v>
      </c>
      <c r="BU11" s="26">
        <v>93882</v>
      </c>
      <c r="BV11" s="8">
        <f t="shared" si="25"/>
        <v>0.13593504448643642</v>
      </c>
      <c r="BW11" s="25">
        <f t="shared" si="58"/>
        <v>8.9522792684058938E-2</v>
      </c>
      <c r="BX11" s="98">
        <v>58453</v>
      </c>
      <c r="BY11" s="8">
        <f t="shared" si="26"/>
        <v>9.6709326127951897E-2</v>
      </c>
      <c r="BZ11" s="8">
        <f t="shared" si="59"/>
        <v>0.16049554289344647</v>
      </c>
      <c r="CA11" s="98">
        <v>71485</v>
      </c>
      <c r="CB11" s="8">
        <f t="shared" si="27"/>
        <v>0.11070595296072545</v>
      </c>
      <c r="CC11" s="8">
        <f t="shared" si="66"/>
        <v>0.14207885991820035</v>
      </c>
      <c r="CD11" s="98">
        <v>58047</v>
      </c>
      <c r="CE11" s="8">
        <f t="shared" si="28"/>
        <v>9.8854240097894716E-2</v>
      </c>
      <c r="CF11" s="8">
        <f t="shared" si="67"/>
        <v>5.2701256778078021E-2</v>
      </c>
      <c r="CG11" s="98">
        <v>102622</v>
      </c>
      <c r="CH11" s="8">
        <f t="shared" si="29"/>
        <v>0.12886269772604841</v>
      </c>
      <c r="CI11" s="8">
        <f t="shared" si="68"/>
        <v>9.3095588078651925E-2</v>
      </c>
      <c r="CJ11" s="98">
        <v>62468</v>
      </c>
      <c r="CK11" s="8">
        <f t="shared" si="30"/>
        <v>9.231555878045572E-2</v>
      </c>
      <c r="CL11" s="8">
        <f t="shared" si="69"/>
        <v>6.868766359297207E-2</v>
      </c>
      <c r="CM11" s="98">
        <v>77116</v>
      </c>
      <c r="CN11" s="8">
        <f t="shared" si="31"/>
        <v>0.10702291008610018</v>
      </c>
      <c r="CO11" s="8">
        <f t="shared" si="70"/>
        <v>7.8771770301461874E-2</v>
      </c>
      <c r="CP11" s="98">
        <v>69007</v>
      </c>
      <c r="CQ11" s="8">
        <f t="shared" si="32"/>
        <v>9.8860180385195839E-2</v>
      </c>
      <c r="CR11" s="8">
        <f t="shared" si="71"/>
        <v>0.18881251399727805</v>
      </c>
      <c r="CS11" s="98">
        <v>119405</v>
      </c>
      <c r="CT11" s="8">
        <f t="shared" si="33"/>
        <v>0.12803727294173153</v>
      </c>
      <c r="CU11" s="8">
        <f t="shared" si="50"/>
        <v>0.16354193058018751</v>
      </c>
      <c r="CV11" s="98">
        <v>75591</v>
      </c>
      <c r="CW11" s="8">
        <f t="shared" si="34"/>
        <v>9.3161782524142228E-2</v>
      </c>
      <c r="CX11" s="8">
        <f>(CV11/CJ11)-1</f>
        <v>0.21007555868604721</v>
      </c>
      <c r="CY11" s="98">
        <v>84524</v>
      </c>
      <c r="CZ11" s="8">
        <f t="shared" si="35"/>
        <v>0.10256074952357075</v>
      </c>
      <c r="DA11" s="8">
        <f t="shared" si="72"/>
        <v>9.6063073810882305E-2</v>
      </c>
      <c r="DB11" s="98">
        <v>78635</v>
      </c>
      <c r="DC11" s="8">
        <f t="shared" si="36"/>
        <v>9.9139869872624256E-2</v>
      </c>
      <c r="DD11" s="8">
        <f t="shared" si="73"/>
        <v>0.13952207747040157</v>
      </c>
      <c r="DE11" s="98">
        <v>136431</v>
      </c>
      <c r="DF11" s="8">
        <f t="shared" si="37"/>
        <v>0.12849267933978412</v>
      </c>
      <c r="DG11" s="8">
        <f t="shared" si="74"/>
        <v>0.14259034378794855</v>
      </c>
      <c r="DH11" s="98">
        <v>82091</v>
      </c>
      <c r="DI11" s="8">
        <f t="shared" si="38"/>
        <v>9.1086277294575413E-2</v>
      </c>
      <c r="DJ11" s="8">
        <f t="shared" si="51"/>
        <v>8.5989072773213771E-2</v>
      </c>
      <c r="DK11" s="98">
        <v>158759</v>
      </c>
      <c r="DL11" s="8">
        <f t="shared" si="39"/>
        <v>0.1708482200507942</v>
      </c>
      <c r="DM11" s="8">
        <f t="shared" si="52"/>
        <v>0.87827126023377966</v>
      </c>
      <c r="DN11" s="98">
        <v>87819</v>
      </c>
      <c r="DO11" s="8">
        <f t="shared" si="40"/>
        <v>0.10000603550471054</v>
      </c>
      <c r="DP11" s="8">
        <f t="shared" si="53"/>
        <v>0.11679277675335409</v>
      </c>
      <c r="DQ11" s="98">
        <v>151756</v>
      </c>
      <c r="DR11" s="8">
        <f t="shared" si="41"/>
        <v>0.12590598948653958</v>
      </c>
      <c r="DS11" s="8">
        <f t="shared" si="61"/>
        <v>0.11232784337870427</v>
      </c>
      <c r="DT11" s="98">
        <v>94221</v>
      </c>
      <c r="DU11" s="8">
        <f t="shared" si="42"/>
        <v>9.239998117108035E-2</v>
      </c>
      <c r="DV11" s="8">
        <f t="shared" si="62"/>
        <v>0.14776284854612554</v>
      </c>
      <c r="DW11" s="98">
        <v>109125</v>
      </c>
      <c r="DX11" s="8">
        <f t="shared" si="43"/>
        <v>0.10319837625240033</v>
      </c>
      <c r="DY11" s="8">
        <f t="shared" si="75"/>
        <v>-0.31263739378554911</v>
      </c>
      <c r="DZ11" s="98">
        <v>96858</v>
      </c>
      <c r="EA11" s="8">
        <f t="shared" si="44"/>
        <v>9.7767037918566835E-2</v>
      </c>
      <c r="EB11" s="8">
        <f t="shared" si="54"/>
        <v>0.10292761247566018</v>
      </c>
      <c r="EC11" s="98">
        <v>157049</v>
      </c>
      <c r="ED11" s="8">
        <f t="shared" si="45"/>
        <v>0.12361040711018201</v>
      </c>
      <c r="EE11" s="8">
        <f t="shared" si="55"/>
        <v>3.4878357363135493E-2</v>
      </c>
      <c r="EF11" s="98">
        <v>91810</v>
      </c>
      <c r="EG11" s="8">
        <f t="shared" si="46"/>
        <v>9.0264136400013364E-2</v>
      </c>
      <c r="EH11" s="8">
        <f t="shared" si="56"/>
        <v>-2.5588775326095048E-2</v>
      </c>
      <c r="EI11" s="98">
        <v>112540</v>
      </c>
      <c r="EJ11" s="8">
        <f t="shared" si="47"/>
        <v>0.10593675046972133</v>
      </c>
      <c r="EK11" s="8">
        <f t="shared" si="63"/>
        <v>3.1294387170675897E-2</v>
      </c>
      <c r="EL11" s="98">
        <v>92011</v>
      </c>
      <c r="EM11" s="8">
        <f t="shared" si="64"/>
        <v>9.5699945811183698E-2</v>
      </c>
      <c r="EN11" s="8">
        <f t="shared" si="65"/>
        <v>-5.0042330008879032E-2</v>
      </c>
      <c r="EO11" s="98">
        <v>157729</v>
      </c>
      <c r="EP11" s="8">
        <f t="shared" si="0"/>
        <v>0.12550407236362596</v>
      </c>
      <c r="EQ11" s="8">
        <f t="shared" si="1"/>
        <v>4.3298588338671617E-3</v>
      </c>
      <c r="ER11" s="98">
        <v>97095</v>
      </c>
      <c r="ES11" s="8">
        <f t="shared" si="49"/>
        <v>9.3952932092045721E-2</v>
      </c>
      <c r="ET11" s="8">
        <f t="shared" si="57"/>
        <v>5.7564535453654253E-2</v>
      </c>
    </row>
    <row r="12" spans="2:150" ht="16.5" customHeight="1" outlineLevel="1">
      <c r="B12" s="222" t="s">
        <v>269</v>
      </c>
      <c r="C12" s="222" t="s">
        <v>407</v>
      </c>
      <c r="D12" s="25" t="s">
        <v>118</v>
      </c>
      <c r="E12" s="8" t="s">
        <v>118</v>
      </c>
      <c r="F12" s="25" t="s">
        <v>118</v>
      </c>
      <c r="G12" s="25" t="s">
        <v>118</v>
      </c>
      <c r="H12" s="8" t="s">
        <v>118</v>
      </c>
      <c r="I12" s="25" t="s">
        <v>118</v>
      </c>
      <c r="J12" s="25" t="s">
        <v>118</v>
      </c>
      <c r="K12" s="8" t="s">
        <v>118</v>
      </c>
      <c r="L12" s="25" t="s">
        <v>118</v>
      </c>
      <c r="M12" s="25" t="s">
        <v>118</v>
      </c>
      <c r="N12" s="8" t="s">
        <v>118</v>
      </c>
      <c r="O12" s="25" t="s">
        <v>118</v>
      </c>
      <c r="P12" s="25" t="s">
        <v>118</v>
      </c>
      <c r="Q12" s="8" t="s">
        <v>118</v>
      </c>
      <c r="R12" s="25" t="s">
        <v>118</v>
      </c>
      <c r="S12" s="25" t="s">
        <v>118</v>
      </c>
      <c r="T12" s="8" t="s">
        <v>118</v>
      </c>
      <c r="U12" s="25" t="s">
        <v>118</v>
      </c>
      <c r="V12" s="25" t="s">
        <v>118</v>
      </c>
      <c r="W12" s="8" t="s">
        <v>118</v>
      </c>
      <c r="X12" s="25" t="s">
        <v>118</v>
      </c>
      <c r="Y12" s="25" t="s">
        <v>118</v>
      </c>
      <c r="Z12" s="8" t="s">
        <v>118</v>
      </c>
      <c r="AA12" s="25" t="s">
        <v>118</v>
      </c>
      <c r="AB12" s="25" t="s">
        <v>118</v>
      </c>
      <c r="AC12" s="8" t="s">
        <v>118</v>
      </c>
      <c r="AD12" s="25" t="s">
        <v>118</v>
      </c>
      <c r="AE12" s="25" t="s">
        <v>118</v>
      </c>
      <c r="AF12" s="8" t="s">
        <v>118</v>
      </c>
      <c r="AG12" s="25" t="s">
        <v>118</v>
      </c>
      <c r="AH12" s="25" t="s">
        <v>118</v>
      </c>
      <c r="AI12" s="8" t="s">
        <v>118</v>
      </c>
      <c r="AJ12" s="25" t="s">
        <v>118</v>
      </c>
      <c r="AK12" s="25" t="s">
        <v>118</v>
      </c>
      <c r="AL12" s="8" t="s">
        <v>118</v>
      </c>
      <c r="AM12" s="25" t="s">
        <v>118</v>
      </c>
      <c r="AN12" s="25" t="s">
        <v>118</v>
      </c>
      <c r="AO12" s="8" t="s">
        <v>118</v>
      </c>
      <c r="AP12" s="25" t="s">
        <v>118</v>
      </c>
      <c r="AQ12" s="25" t="s">
        <v>118</v>
      </c>
      <c r="AR12" s="8" t="s">
        <v>118</v>
      </c>
      <c r="AS12" s="25" t="s">
        <v>118</v>
      </c>
      <c r="AT12" s="25" t="s">
        <v>118</v>
      </c>
      <c r="AU12" s="8" t="s">
        <v>118</v>
      </c>
      <c r="AV12" s="25" t="s">
        <v>118</v>
      </c>
      <c r="AW12" s="26">
        <v>61415</v>
      </c>
      <c r="AX12" s="8">
        <f t="shared" si="17"/>
        <v>0.10359017082208791</v>
      </c>
      <c r="AY12" s="25" t="s">
        <v>118</v>
      </c>
      <c r="AZ12" s="25" t="s">
        <v>118</v>
      </c>
      <c r="BA12" s="8" t="s">
        <v>118</v>
      </c>
      <c r="BB12" s="25" t="s">
        <v>118</v>
      </c>
      <c r="BC12" s="25" t="s">
        <v>118</v>
      </c>
      <c r="BD12" s="8" t="s">
        <v>118</v>
      </c>
      <c r="BE12" s="25" t="s">
        <v>118</v>
      </c>
      <c r="BF12" s="25" t="s">
        <v>118</v>
      </c>
      <c r="BG12" s="8" t="s">
        <v>118</v>
      </c>
      <c r="BH12" s="25" t="s">
        <v>118</v>
      </c>
      <c r="BI12" s="26">
        <v>68821</v>
      </c>
      <c r="BJ12" s="8">
        <f t="shared" si="21"/>
        <v>0.11012843681089031</v>
      </c>
      <c r="BK12" s="25" t="s">
        <v>118</v>
      </c>
      <c r="BL12" s="26">
        <v>36342</v>
      </c>
      <c r="BM12" s="8">
        <f t="shared" si="22"/>
        <v>6.9378255528056237E-2</v>
      </c>
      <c r="BN12" s="25" t="s">
        <v>118</v>
      </c>
      <c r="BO12" s="26">
        <v>37824</v>
      </c>
      <c r="BP12" s="8">
        <f t="shared" si="23"/>
        <v>6.7620985165511321E-2</v>
      </c>
      <c r="BQ12" s="25" t="s">
        <v>118</v>
      </c>
      <c r="BR12" s="26">
        <v>32680</v>
      </c>
      <c r="BS12" s="8">
        <f t="shared" si="24"/>
        <v>6.275497151827257E-2</v>
      </c>
      <c r="BT12" s="25" t="s">
        <v>118</v>
      </c>
      <c r="BU12" s="26">
        <v>72671</v>
      </c>
      <c r="BV12" s="8">
        <f t="shared" si="25"/>
        <v>0.10522289275765132</v>
      </c>
      <c r="BW12" s="25">
        <f t="shared" si="58"/>
        <v>5.5942226936545492E-2</v>
      </c>
      <c r="BX12" s="98">
        <v>41558</v>
      </c>
      <c r="BY12" s="8">
        <f t="shared" si="26"/>
        <v>6.875688459489547E-2</v>
      </c>
      <c r="BZ12" s="8">
        <f t="shared" si="59"/>
        <v>0.1435253976115789</v>
      </c>
      <c r="CA12" s="98">
        <v>43014</v>
      </c>
      <c r="CB12" s="8">
        <f t="shared" si="27"/>
        <v>6.6614056944151151E-2</v>
      </c>
      <c r="CC12" s="8">
        <f t="shared" si="66"/>
        <v>0.13721446700507611</v>
      </c>
      <c r="CD12" s="98">
        <v>33894</v>
      </c>
      <c r="CE12" s="8">
        <f t="shared" si="28"/>
        <v>5.7721598254484183E-2</v>
      </c>
      <c r="CF12" s="8">
        <f t="shared" si="67"/>
        <v>3.7148102815177442E-2</v>
      </c>
      <c r="CG12" s="98">
        <v>82558</v>
      </c>
      <c r="CH12" s="8">
        <f t="shared" si="29"/>
        <v>0.1036682835928661</v>
      </c>
      <c r="CI12" s="8">
        <f t="shared" si="68"/>
        <v>0.1360515198634944</v>
      </c>
      <c r="CJ12" s="98">
        <v>44942</v>
      </c>
      <c r="CK12" s="8">
        <f t="shared" si="30"/>
        <v>6.6415538238958211E-2</v>
      </c>
      <c r="CL12" s="8">
        <f t="shared" si="69"/>
        <v>8.142836517638008E-2</v>
      </c>
      <c r="CM12" s="98">
        <v>46973</v>
      </c>
      <c r="CN12" s="8">
        <f t="shared" si="31"/>
        <v>6.5189936660023651E-2</v>
      </c>
      <c r="CO12" s="8">
        <f t="shared" si="70"/>
        <v>9.2039800995024956E-2</v>
      </c>
      <c r="CP12" s="98">
        <v>41404</v>
      </c>
      <c r="CQ12" s="8">
        <f t="shared" si="32"/>
        <v>5.9315821708937476E-2</v>
      </c>
      <c r="CR12" s="8">
        <f t="shared" si="71"/>
        <v>0.22157313978875326</v>
      </c>
      <c r="CS12" s="98">
        <v>93422</v>
      </c>
      <c r="CT12" s="8">
        <f t="shared" si="33"/>
        <v>0.10017585622681165</v>
      </c>
      <c r="CU12" s="8">
        <f t="shared" si="50"/>
        <v>0.13159233508563672</v>
      </c>
      <c r="CV12" s="98">
        <v>56987</v>
      </c>
      <c r="CW12" s="8">
        <f t="shared" si="34"/>
        <v>7.023336773826637E-2</v>
      </c>
      <c r="CX12" s="8">
        <f t="shared" si="60"/>
        <v>0.26801210449023194</v>
      </c>
      <c r="CY12" s="98">
        <v>52509</v>
      </c>
      <c r="CZ12" s="8">
        <f t="shared" si="35"/>
        <v>6.3714003084723581E-2</v>
      </c>
      <c r="DA12" s="8">
        <f t="shared" si="72"/>
        <v>0.11785493794307378</v>
      </c>
      <c r="DB12" s="98">
        <v>48246</v>
      </c>
      <c r="DC12" s="8">
        <f t="shared" si="36"/>
        <v>6.0826631422071974E-2</v>
      </c>
      <c r="DD12" s="8">
        <f>(DB12/CP12)-1</f>
        <v>0.16524973432518597</v>
      </c>
      <c r="DE12" s="98">
        <v>108243</v>
      </c>
      <c r="DF12" s="8">
        <f t="shared" si="37"/>
        <v>0.10194481525295755</v>
      </c>
      <c r="DG12" s="8">
        <f t="shared" si="74"/>
        <v>0.15864571514204373</v>
      </c>
      <c r="DH12" s="98">
        <v>59057</v>
      </c>
      <c r="DI12" s="8">
        <f t="shared" si="38"/>
        <v>6.5528282980908265E-2</v>
      </c>
      <c r="DJ12" s="8">
        <f t="shared" si="51"/>
        <v>3.6324073911593979E-2</v>
      </c>
      <c r="DK12" s="98">
        <v>56519</v>
      </c>
      <c r="DL12" s="8">
        <f t="shared" si="39"/>
        <v>6.0822822952089878E-2</v>
      </c>
      <c r="DM12" s="8">
        <f t="shared" si="52"/>
        <v>7.6367860747681426E-2</v>
      </c>
      <c r="DN12" s="98">
        <v>53816</v>
      </c>
      <c r="DO12" s="8">
        <f t="shared" si="40"/>
        <v>6.1284287075934619E-2</v>
      </c>
      <c r="DP12" s="8">
        <f t="shared" si="53"/>
        <v>0.11544998549102514</v>
      </c>
      <c r="DQ12" s="98">
        <v>120425</v>
      </c>
      <c r="DR12" s="8">
        <f t="shared" si="41"/>
        <v>9.9911890033451925E-2</v>
      </c>
      <c r="DS12" s="8">
        <f t="shared" si="61"/>
        <v>0.11254307437894373</v>
      </c>
      <c r="DT12" s="98">
        <v>64962</v>
      </c>
      <c r="DU12" s="8">
        <f t="shared" si="42"/>
        <v>6.3706472833399364E-2</v>
      </c>
      <c r="DV12" s="8">
        <f t="shared" si="62"/>
        <v>9.998814704438086E-2</v>
      </c>
      <c r="DW12" s="98">
        <v>65053</v>
      </c>
      <c r="DX12" s="8">
        <f t="shared" si="43"/>
        <v>6.1519944745451534E-2</v>
      </c>
      <c r="DY12" s="8">
        <f t="shared" si="75"/>
        <v>0.15099347122206686</v>
      </c>
      <c r="DZ12" s="98">
        <v>58578</v>
      </c>
      <c r="EA12" s="8">
        <f t="shared" si="44"/>
        <v>5.912777000551124E-2</v>
      </c>
      <c r="EB12" s="8">
        <f t="shared" si="54"/>
        <v>8.8486695406570615E-2</v>
      </c>
      <c r="EC12" s="98">
        <v>125522</v>
      </c>
      <c r="ED12" s="8">
        <f t="shared" si="45"/>
        <v>9.879607970304978E-2</v>
      </c>
      <c r="EE12" s="8">
        <f t="shared" si="55"/>
        <v>4.2325098609092837E-2</v>
      </c>
      <c r="EF12" s="98">
        <v>62411</v>
      </c>
      <c r="EG12" s="8">
        <f t="shared" si="46"/>
        <v>6.13601461372534E-2</v>
      </c>
      <c r="EH12" s="8">
        <f t="shared" si="56"/>
        <v>-3.9269111172685611E-2</v>
      </c>
      <c r="EI12" s="98">
        <v>66920</v>
      </c>
      <c r="EJ12" s="8">
        <f t="shared" si="47"/>
        <v>6.2993489794150981E-2</v>
      </c>
      <c r="EK12" s="8">
        <f t="shared" si="63"/>
        <v>2.8699675649086043E-2</v>
      </c>
      <c r="EL12" s="98">
        <v>55798</v>
      </c>
      <c r="EM12" s="8">
        <f t="shared" si="64"/>
        <v>5.803507815774666E-2</v>
      </c>
      <c r="EN12" s="8">
        <f t="shared" si="65"/>
        <v>-4.7458090067943548E-2</v>
      </c>
      <c r="EO12" s="98">
        <v>125274</v>
      </c>
      <c r="EP12" s="8">
        <f t="shared" si="0"/>
        <v>9.9679812598069323E-2</v>
      </c>
      <c r="EQ12" s="8">
        <f t="shared" si="1"/>
        <v>-1.9757492710441582E-3</v>
      </c>
      <c r="ER12" s="98">
        <v>64010</v>
      </c>
      <c r="ES12" s="8">
        <f t="shared" si="49"/>
        <v>6.1938587807939094E-2</v>
      </c>
      <c r="ET12" s="8">
        <f t="shared" si="57"/>
        <v>2.5620483568601582E-2</v>
      </c>
    </row>
    <row r="13" spans="2:150" ht="16.5" customHeight="1" outlineLevel="1">
      <c r="B13" s="222" t="s">
        <v>270</v>
      </c>
      <c r="C13" s="222" t="s">
        <v>408</v>
      </c>
      <c r="D13" s="25" t="s">
        <v>118</v>
      </c>
      <c r="E13" s="8" t="s">
        <v>118</v>
      </c>
      <c r="F13" s="25" t="s">
        <v>118</v>
      </c>
      <c r="G13" s="25" t="s">
        <v>118</v>
      </c>
      <c r="H13" s="8" t="s">
        <v>118</v>
      </c>
      <c r="I13" s="25" t="s">
        <v>118</v>
      </c>
      <c r="J13" s="25" t="s">
        <v>118</v>
      </c>
      <c r="K13" s="8" t="s">
        <v>118</v>
      </c>
      <c r="L13" s="25" t="s">
        <v>118</v>
      </c>
      <c r="M13" s="25" t="s">
        <v>118</v>
      </c>
      <c r="N13" s="8" t="s">
        <v>118</v>
      </c>
      <c r="O13" s="25" t="s">
        <v>118</v>
      </c>
      <c r="P13" s="25" t="s">
        <v>118</v>
      </c>
      <c r="Q13" s="8" t="s">
        <v>118</v>
      </c>
      <c r="R13" s="25" t="s">
        <v>118</v>
      </c>
      <c r="S13" s="25" t="s">
        <v>118</v>
      </c>
      <c r="T13" s="8" t="s">
        <v>118</v>
      </c>
      <c r="U13" s="25" t="s">
        <v>118</v>
      </c>
      <c r="V13" s="25" t="s">
        <v>118</v>
      </c>
      <c r="W13" s="8" t="s">
        <v>118</v>
      </c>
      <c r="X13" s="25" t="s">
        <v>118</v>
      </c>
      <c r="Y13" s="25" t="s">
        <v>118</v>
      </c>
      <c r="Z13" s="8" t="s">
        <v>118</v>
      </c>
      <c r="AA13" s="25" t="s">
        <v>118</v>
      </c>
      <c r="AB13" s="25" t="s">
        <v>118</v>
      </c>
      <c r="AC13" s="8" t="s">
        <v>118</v>
      </c>
      <c r="AD13" s="25" t="s">
        <v>118</v>
      </c>
      <c r="AE13" s="25" t="s">
        <v>118</v>
      </c>
      <c r="AF13" s="8" t="s">
        <v>118</v>
      </c>
      <c r="AG13" s="25" t="s">
        <v>118</v>
      </c>
      <c r="AH13" s="25" t="s">
        <v>118</v>
      </c>
      <c r="AI13" s="8" t="s">
        <v>118</v>
      </c>
      <c r="AJ13" s="25" t="s">
        <v>118</v>
      </c>
      <c r="AK13" s="25" t="s">
        <v>118</v>
      </c>
      <c r="AL13" s="8" t="s">
        <v>118</v>
      </c>
      <c r="AM13" s="25" t="s">
        <v>118</v>
      </c>
      <c r="AN13" s="25" t="s">
        <v>118</v>
      </c>
      <c r="AO13" s="8" t="s">
        <v>118</v>
      </c>
      <c r="AP13" s="25" t="s">
        <v>118</v>
      </c>
      <c r="AQ13" s="25" t="s">
        <v>118</v>
      </c>
      <c r="AR13" s="8" t="s">
        <v>118</v>
      </c>
      <c r="AS13" s="25" t="s">
        <v>118</v>
      </c>
      <c r="AT13" s="25" t="s">
        <v>118</v>
      </c>
      <c r="AU13" s="8" t="s">
        <v>118</v>
      </c>
      <c r="AV13" s="25" t="s">
        <v>118</v>
      </c>
      <c r="AW13" s="26">
        <v>34570</v>
      </c>
      <c r="AX13" s="8">
        <f t="shared" si="17"/>
        <v>5.8310057890085143E-2</v>
      </c>
      <c r="AY13" s="25" t="s">
        <v>118</v>
      </c>
      <c r="AZ13" s="25" t="s">
        <v>118</v>
      </c>
      <c r="BA13" s="8" t="s">
        <v>118</v>
      </c>
      <c r="BB13" s="25" t="s">
        <v>118</v>
      </c>
      <c r="BC13" s="25" t="s">
        <v>118</v>
      </c>
      <c r="BD13" s="8" t="s">
        <v>118</v>
      </c>
      <c r="BE13" s="25" t="s">
        <v>118</v>
      </c>
      <c r="BF13" s="25" t="s">
        <v>118</v>
      </c>
      <c r="BG13" s="8" t="s">
        <v>118</v>
      </c>
      <c r="BH13" s="25" t="s">
        <v>118</v>
      </c>
      <c r="BI13" s="26">
        <v>34991</v>
      </c>
      <c r="BJ13" s="8">
        <f t="shared" si="21"/>
        <v>5.5993143552837986E-2</v>
      </c>
      <c r="BK13" s="25" t="s">
        <v>118</v>
      </c>
      <c r="BL13" s="26">
        <v>15546</v>
      </c>
      <c r="BM13" s="8">
        <f t="shared" si="22"/>
        <v>2.9677903264519353E-2</v>
      </c>
      <c r="BN13" s="25" t="s">
        <v>118</v>
      </c>
      <c r="BO13" s="26">
        <v>17425</v>
      </c>
      <c r="BP13" s="8">
        <f t="shared" si="23"/>
        <v>3.1152063941122961E-2</v>
      </c>
      <c r="BQ13" s="25" t="s">
        <v>118</v>
      </c>
      <c r="BR13" s="26">
        <v>14804</v>
      </c>
      <c r="BS13" s="8">
        <f t="shared" si="24"/>
        <v>2.8427925286306829E-2</v>
      </c>
      <c r="BT13" s="25" t="s">
        <v>118</v>
      </c>
      <c r="BU13" s="26">
        <v>41039</v>
      </c>
      <c r="BV13" s="8">
        <f t="shared" si="25"/>
        <v>5.9421809193230479E-2</v>
      </c>
      <c r="BW13" s="25">
        <f t="shared" si="58"/>
        <v>0.17284444571461233</v>
      </c>
      <c r="BX13" s="98">
        <v>19460</v>
      </c>
      <c r="BY13" s="8">
        <f t="shared" si="26"/>
        <v>3.2196183026533182E-2</v>
      </c>
      <c r="BZ13" s="8">
        <f t="shared" si="59"/>
        <v>0.25176894377975034</v>
      </c>
      <c r="CA13" s="98">
        <v>18763</v>
      </c>
      <c r="CB13" s="8">
        <f t="shared" si="27"/>
        <v>2.905750570612145E-2</v>
      </c>
      <c r="CC13" s="8">
        <f t="shared" si="66"/>
        <v>7.6786226685796377E-2</v>
      </c>
      <c r="CD13" s="98">
        <v>14557</v>
      </c>
      <c r="CE13" s="8">
        <f t="shared" si="28"/>
        <v>2.4790620929678594E-2</v>
      </c>
      <c r="CF13" s="8">
        <f t="shared" si="67"/>
        <v>-1.6684679816265868E-2</v>
      </c>
      <c r="CG13" s="98">
        <v>42060</v>
      </c>
      <c r="CH13" s="8">
        <f t="shared" si="29"/>
        <v>5.2814845416748808E-2</v>
      </c>
      <c r="CI13" s="8">
        <f t="shared" si="68"/>
        <v>2.487877384926529E-2</v>
      </c>
      <c r="CJ13" s="98">
        <v>19966</v>
      </c>
      <c r="CK13" s="8">
        <f t="shared" si="30"/>
        <v>2.9505866149237673E-2</v>
      </c>
      <c r="CL13" s="8">
        <f t="shared" si="69"/>
        <v>2.6002055498458354E-2</v>
      </c>
      <c r="CM13" s="98">
        <v>21782</v>
      </c>
      <c r="CN13" s="8">
        <f t="shared" si="31"/>
        <v>3.0229433937126331E-2</v>
      </c>
      <c r="CO13" s="8">
        <f t="shared" si="70"/>
        <v>0.16090177476949319</v>
      </c>
      <c r="CP13" s="98">
        <v>19649</v>
      </c>
      <c r="CQ13" s="8">
        <f t="shared" si="32"/>
        <v>2.8149371576632994E-2</v>
      </c>
      <c r="CR13" s="8">
        <f t="shared" si="71"/>
        <v>0.34979734835474341</v>
      </c>
      <c r="CS13" s="98">
        <v>57032</v>
      </c>
      <c r="CT13" s="8">
        <f t="shared" si="33"/>
        <v>6.1155075167814023E-2</v>
      </c>
      <c r="CU13" s="8">
        <f t="shared" si="50"/>
        <v>0.35596766524013312</v>
      </c>
      <c r="CV13" s="98">
        <v>30038</v>
      </c>
      <c r="CW13" s="8">
        <f t="shared" si="34"/>
        <v>3.7020195836279246E-2</v>
      </c>
      <c r="CX13" s="8">
        <f t="shared" si="60"/>
        <v>0.50445757788240009</v>
      </c>
      <c r="CY13" s="98">
        <v>25989</v>
      </c>
      <c r="CZ13" s="8">
        <f t="shared" si="35"/>
        <v>3.1534845953434296E-2</v>
      </c>
      <c r="DA13" s="8">
        <f t="shared" si="72"/>
        <v>0.19314112570011943</v>
      </c>
      <c r="DB13" s="98">
        <v>24403</v>
      </c>
      <c r="DC13" s="8">
        <f t="shared" si="36"/>
        <v>3.0766328536932022E-2</v>
      </c>
      <c r="DD13" s="8">
        <f t="shared" si="73"/>
        <v>0.24194615502061168</v>
      </c>
      <c r="DE13" s="98">
        <v>66052</v>
      </c>
      <c r="DF13" s="8">
        <f t="shared" si="37"/>
        <v>6.2208724232406268E-2</v>
      </c>
      <c r="DG13" s="8">
        <f t="shared" si="74"/>
        <v>0.15815682423902366</v>
      </c>
      <c r="DH13" s="98">
        <v>31864</v>
      </c>
      <c r="DI13" s="8">
        <f t="shared" si="38"/>
        <v>3.5355558340309547E-2</v>
      </c>
      <c r="DJ13" s="8">
        <f t="shared" si="51"/>
        <v>6.0789666422531363E-2</v>
      </c>
      <c r="DK13" s="98">
        <v>28465</v>
      </c>
      <c r="DL13" s="8">
        <f t="shared" si="39"/>
        <v>3.0632559941457534E-2</v>
      </c>
      <c r="DM13" s="8">
        <f t="shared" si="52"/>
        <v>9.527107622455655E-2</v>
      </c>
      <c r="DN13" s="98">
        <v>25915</v>
      </c>
      <c r="DO13" s="8">
        <f t="shared" si="40"/>
        <v>2.951134048559621E-2</v>
      </c>
      <c r="DP13" s="8">
        <f t="shared" si="53"/>
        <v>6.1959595131746203E-2</v>
      </c>
      <c r="DQ13" s="98">
        <v>61051</v>
      </c>
      <c r="DR13" s="8">
        <f t="shared" si="41"/>
        <v>5.0651615515318854E-2</v>
      </c>
      <c r="DS13" s="8">
        <f t="shared" si="61"/>
        <v>-7.5713074547326342E-2</v>
      </c>
      <c r="DT13" s="98">
        <v>29354</v>
      </c>
      <c r="DU13" s="8">
        <f t="shared" si="42"/>
        <v>2.8786672263040009E-2</v>
      </c>
      <c r="DV13" s="8">
        <f t="shared" si="62"/>
        <v>-7.8772282199347177E-2</v>
      </c>
      <c r="DW13" s="98">
        <v>30754</v>
      </c>
      <c r="DX13" s="8">
        <f t="shared" si="43"/>
        <v>2.9083737578614616E-2</v>
      </c>
      <c r="DY13" s="8">
        <f t="shared" si="75"/>
        <v>8.0414544177059621E-2</v>
      </c>
      <c r="DZ13" s="98">
        <v>27437</v>
      </c>
      <c r="EA13" s="8">
        <f t="shared" si="44"/>
        <v>2.76945034934824E-2</v>
      </c>
      <c r="EB13" s="8">
        <f t="shared" si="54"/>
        <v>5.8730464981670893E-2</v>
      </c>
      <c r="EC13" s="98">
        <v>62835</v>
      </c>
      <c r="ED13" s="8">
        <f t="shared" si="45"/>
        <v>4.9456283903547851E-2</v>
      </c>
      <c r="EE13" s="8">
        <f t="shared" si="55"/>
        <v>2.9221470573782549E-2</v>
      </c>
      <c r="EF13" s="98">
        <v>27466</v>
      </c>
      <c r="EG13" s="8">
        <f t="shared" si="46"/>
        <v>2.7003537418176314E-2</v>
      </c>
      <c r="EH13" s="8">
        <f t="shared" si="56"/>
        <v>-6.4318321182803007E-2</v>
      </c>
      <c r="EI13" s="98">
        <v>29739</v>
      </c>
      <c r="EJ13" s="8">
        <f t="shared" si="47"/>
        <v>2.7994073415843635E-2</v>
      </c>
      <c r="EK13" s="8">
        <f t="shared" si="63"/>
        <v>-3.3003836899265115E-2</v>
      </c>
      <c r="EL13" s="98">
        <v>25286</v>
      </c>
      <c r="EM13" s="8">
        <f t="shared" si="64"/>
        <v>2.6299777524226353E-2</v>
      </c>
      <c r="EN13" s="8">
        <f t="shared" si="65"/>
        <v>-7.8397784014287319E-2</v>
      </c>
      <c r="EO13" s="98">
        <v>62580</v>
      </c>
      <c r="EP13" s="8">
        <f t="shared" si="0"/>
        <v>4.979455172172341E-2</v>
      </c>
      <c r="EQ13" s="8">
        <f t="shared" si="1"/>
        <v>-4.0582477918357229E-3</v>
      </c>
      <c r="ER13" s="98">
        <v>29722</v>
      </c>
      <c r="ES13" s="8">
        <f t="shared" si="49"/>
        <v>2.8760173517068673E-2</v>
      </c>
      <c r="ET13" s="8">
        <f t="shared" si="57"/>
        <v>8.2137915968834241E-2</v>
      </c>
    </row>
    <row r="14" spans="2:150" ht="16.5" customHeight="1" outlineLevel="1">
      <c r="B14" s="222" t="s">
        <v>271</v>
      </c>
      <c r="C14" s="222" t="s">
        <v>409</v>
      </c>
      <c r="D14" s="25" t="s">
        <v>118</v>
      </c>
      <c r="E14" s="8" t="s">
        <v>118</v>
      </c>
      <c r="F14" s="25" t="s">
        <v>118</v>
      </c>
      <c r="G14" s="25" t="s">
        <v>118</v>
      </c>
      <c r="H14" s="8" t="s">
        <v>118</v>
      </c>
      <c r="I14" s="25" t="s">
        <v>118</v>
      </c>
      <c r="J14" s="25" t="s">
        <v>118</v>
      </c>
      <c r="K14" s="8" t="s">
        <v>118</v>
      </c>
      <c r="L14" s="25" t="s">
        <v>118</v>
      </c>
      <c r="M14" s="25" t="s">
        <v>118</v>
      </c>
      <c r="N14" s="8" t="s">
        <v>118</v>
      </c>
      <c r="O14" s="25" t="s">
        <v>118</v>
      </c>
      <c r="P14" s="25" t="s">
        <v>118</v>
      </c>
      <c r="Q14" s="8" t="s">
        <v>118</v>
      </c>
      <c r="R14" s="25" t="s">
        <v>118</v>
      </c>
      <c r="S14" s="25" t="s">
        <v>118</v>
      </c>
      <c r="T14" s="8" t="s">
        <v>118</v>
      </c>
      <c r="U14" s="25" t="s">
        <v>118</v>
      </c>
      <c r="V14" s="25" t="s">
        <v>118</v>
      </c>
      <c r="W14" s="8" t="s">
        <v>118</v>
      </c>
      <c r="X14" s="25" t="s">
        <v>118</v>
      </c>
      <c r="Y14" s="25" t="s">
        <v>118</v>
      </c>
      <c r="Z14" s="8" t="s">
        <v>118</v>
      </c>
      <c r="AA14" s="25" t="s">
        <v>118</v>
      </c>
      <c r="AB14" s="25" t="s">
        <v>118</v>
      </c>
      <c r="AC14" s="8" t="s">
        <v>118</v>
      </c>
      <c r="AD14" s="25" t="s">
        <v>118</v>
      </c>
      <c r="AE14" s="25" t="s">
        <v>118</v>
      </c>
      <c r="AF14" s="8" t="s">
        <v>118</v>
      </c>
      <c r="AG14" s="25" t="s">
        <v>118</v>
      </c>
      <c r="AH14" s="25" t="s">
        <v>118</v>
      </c>
      <c r="AI14" s="8" t="s">
        <v>118</v>
      </c>
      <c r="AJ14" s="25" t="s">
        <v>118</v>
      </c>
      <c r="AK14" s="25" t="s">
        <v>118</v>
      </c>
      <c r="AL14" s="8" t="s">
        <v>118</v>
      </c>
      <c r="AM14" s="25" t="s">
        <v>118</v>
      </c>
      <c r="AN14" s="25" t="s">
        <v>118</v>
      </c>
      <c r="AO14" s="8" t="s">
        <v>118</v>
      </c>
      <c r="AP14" s="25" t="s">
        <v>118</v>
      </c>
      <c r="AQ14" s="25" t="s">
        <v>118</v>
      </c>
      <c r="AR14" s="8" t="s">
        <v>118</v>
      </c>
      <c r="AS14" s="25" t="s">
        <v>118</v>
      </c>
      <c r="AT14" s="25" t="s">
        <v>118</v>
      </c>
      <c r="AU14" s="8" t="s">
        <v>118</v>
      </c>
      <c r="AV14" s="25" t="s">
        <v>118</v>
      </c>
      <c r="AW14" s="26">
        <v>25971</v>
      </c>
      <c r="AX14" s="8">
        <f t="shared" si="17"/>
        <v>4.3805915923153062E-2</v>
      </c>
      <c r="AY14" s="25" t="s">
        <v>118</v>
      </c>
      <c r="AZ14" s="25" t="s">
        <v>118</v>
      </c>
      <c r="BA14" s="8" t="s">
        <v>118</v>
      </c>
      <c r="BB14" s="25" t="s">
        <v>118</v>
      </c>
      <c r="BC14" s="25" t="s">
        <v>118</v>
      </c>
      <c r="BD14" s="8" t="s">
        <v>118</v>
      </c>
      <c r="BE14" s="25" t="s">
        <v>118</v>
      </c>
      <c r="BF14" s="25" t="s">
        <v>118</v>
      </c>
      <c r="BG14" s="8" t="s">
        <v>118</v>
      </c>
      <c r="BH14" s="25" t="s">
        <v>118</v>
      </c>
      <c r="BI14" s="26">
        <v>35066</v>
      </c>
      <c r="BJ14" s="8">
        <f t="shared" si="21"/>
        <v>5.6113159721751786E-2</v>
      </c>
      <c r="BK14" s="25" t="s">
        <v>118</v>
      </c>
      <c r="BL14" s="26">
        <v>10981</v>
      </c>
      <c r="BM14" s="8">
        <f t="shared" si="22"/>
        <v>2.0963145230135535E-2</v>
      </c>
      <c r="BN14" s="25" t="s">
        <v>118</v>
      </c>
      <c r="BO14" s="26">
        <v>16396</v>
      </c>
      <c r="BP14" s="8">
        <f t="shared" si="23"/>
        <v>2.9312438472232544E-2</v>
      </c>
      <c r="BQ14" s="25" t="s">
        <v>118</v>
      </c>
      <c r="BR14" s="26">
        <v>13165</v>
      </c>
      <c r="BS14" s="8">
        <f t="shared" si="24"/>
        <v>2.5280575276562377E-2</v>
      </c>
      <c r="BT14" s="25" t="s">
        <v>118</v>
      </c>
      <c r="BU14" s="26">
        <v>40186</v>
      </c>
      <c r="BV14" s="8">
        <f t="shared" si="25"/>
        <v>5.8186720539953704E-2</v>
      </c>
      <c r="BW14" s="25">
        <f t="shared" si="58"/>
        <v>0.14601038042548331</v>
      </c>
      <c r="BX14" s="98">
        <v>13263</v>
      </c>
      <c r="BY14" s="8">
        <f t="shared" si="26"/>
        <v>2.1943369757497923E-2</v>
      </c>
      <c r="BZ14" s="8">
        <f t="shared" si="59"/>
        <v>0.20781349603861221</v>
      </c>
      <c r="CA14" s="98">
        <v>17807</v>
      </c>
      <c r="CB14" s="8">
        <f t="shared" si="27"/>
        <v>2.7576986841598074E-2</v>
      </c>
      <c r="CC14" s="8">
        <f t="shared" si="66"/>
        <v>8.605757501829725E-2</v>
      </c>
      <c r="CD14" s="98">
        <v>12741</v>
      </c>
      <c r="CE14" s="8">
        <f t="shared" si="28"/>
        <v>2.1697966700902314E-2</v>
      </c>
      <c r="CF14" s="8">
        <f t="shared" si="67"/>
        <v>-3.220660843144707E-2</v>
      </c>
      <c r="CG14" s="98">
        <v>41319</v>
      </c>
      <c r="CH14" s="8">
        <f t="shared" si="29"/>
        <v>5.188436989478469E-2</v>
      </c>
      <c r="CI14" s="8">
        <f t="shared" si="68"/>
        <v>2.8193898372567583E-2</v>
      </c>
      <c r="CJ14" s="98">
        <v>14871</v>
      </c>
      <c r="CK14" s="8">
        <f t="shared" si="30"/>
        <v>2.1976446734714689E-2</v>
      </c>
      <c r="CL14" s="8">
        <f t="shared" si="69"/>
        <v>0.12123953856593528</v>
      </c>
      <c r="CM14" s="98">
        <v>20477</v>
      </c>
      <c r="CN14" s="8">
        <f t="shared" si="31"/>
        <v>2.8418332509895138E-2</v>
      </c>
      <c r="CO14" s="8">
        <f t="shared" si="70"/>
        <v>0.14994103442466455</v>
      </c>
      <c r="CP14" s="98">
        <v>20822</v>
      </c>
      <c r="CQ14" s="8">
        <f t="shared" si="32"/>
        <v>2.9829824162484208E-2</v>
      </c>
      <c r="CR14" s="8">
        <f t="shared" si="71"/>
        <v>0.63425162860058082</v>
      </c>
      <c r="CS14" s="98">
        <v>63350</v>
      </c>
      <c r="CT14" s="8">
        <f t="shared" si="33"/>
        <v>6.7929829076325887E-2</v>
      </c>
      <c r="CU14" s="8">
        <f t="shared" si="50"/>
        <v>0.53319296207555844</v>
      </c>
      <c r="CV14" s="98">
        <v>22934</v>
      </c>
      <c r="CW14" s="8">
        <f t="shared" si="34"/>
        <v>2.8264903499208609E-2</v>
      </c>
      <c r="CX14" s="8">
        <f t="shared" si="60"/>
        <v>0.54219622083249286</v>
      </c>
      <c r="CY14" s="98">
        <v>26138</v>
      </c>
      <c r="CZ14" s="8">
        <f t="shared" si="35"/>
        <v>3.1715641368689276E-2</v>
      </c>
      <c r="DA14" s="8">
        <f t="shared" si="72"/>
        <v>0.27645651218440204</v>
      </c>
      <c r="DB14" s="98">
        <v>24478</v>
      </c>
      <c r="DC14" s="8">
        <f t="shared" si="36"/>
        <v>3.0860885543868462E-2</v>
      </c>
      <c r="DD14" s="8">
        <f t="shared" si="73"/>
        <v>0.17558351743348388</v>
      </c>
      <c r="DE14" s="98">
        <v>68933</v>
      </c>
      <c r="DF14" s="8">
        <f t="shared" si="37"/>
        <v>6.4922091496282641E-2</v>
      </c>
      <c r="DG14" s="8">
        <f t="shared" si="74"/>
        <v>8.8129439621152272E-2</v>
      </c>
      <c r="DH14" s="98">
        <v>24010</v>
      </c>
      <c r="DI14" s="8">
        <f t="shared" si="38"/>
        <v>2.6640941368027624E-2</v>
      </c>
      <c r="DJ14" s="8">
        <f t="shared" si="51"/>
        <v>4.6917240777884395E-2</v>
      </c>
      <c r="DK14" s="98">
        <v>28607</v>
      </c>
      <c r="DL14" s="8">
        <f t="shared" si="39"/>
        <v>3.0785372992983513E-2</v>
      </c>
      <c r="DM14" s="8">
        <f t="shared" si="52"/>
        <v>9.4460172928303665E-2</v>
      </c>
      <c r="DN14" s="98">
        <v>24409</v>
      </c>
      <c r="DO14" s="8">
        <f t="shared" si="40"/>
        <v>2.779634612822373E-2</v>
      </c>
      <c r="DP14" s="8">
        <f t="shared" si="53"/>
        <v>-2.8188577498161616E-3</v>
      </c>
      <c r="DQ14" s="98">
        <v>64012</v>
      </c>
      <c r="DR14" s="8">
        <f t="shared" si="41"/>
        <v>5.3108240853820418E-2</v>
      </c>
      <c r="DS14" s="8">
        <f t="shared" si="61"/>
        <v>-7.1388159517212335E-2</v>
      </c>
      <c r="DT14" s="98">
        <v>23978</v>
      </c>
      <c r="DU14" s="8">
        <f t="shared" si="42"/>
        <v>2.3514574760617746E-2</v>
      </c>
      <c r="DV14" s="8">
        <f t="shared" si="62"/>
        <v>-1.3327780091628716E-3</v>
      </c>
      <c r="DW14" s="98">
        <v>29447</v>
      </c>
      <c r="DX14" s="8">
        <f t="shared" si="43"/>
        <v>2.7847721287554937E-2</v>
      </c>
      <c r="DY14" s="8">
        <f t="shared" si="75"/>
        <v>2.9363442514070082E-2</v>
      </c>
      <c r="DZ14" s="98">
        <v>25692</v>
      </c>
      <c r="EA14" s="8">
        <f t="shared" si="44"/>
        <v>2.5933126207477123E-2</v>
      </c>
      <c r="EB14" s="8">
        <f t="shared" si="54"/>
        <v>5.2562579376459473E-2</v>
      </c>
      <c r="EC14" s="98">
        <v>62886</v>
      </c>
      <c r="ED14" s="8">
        <f t="shared" si="45"/>
        <v>4.9496425074536644E-2</v>
      </c>
      <c r="EE14" s="8">
        <f t="shared" si="55"/>
        <v>-1.7590451790289285E-2</v>
      </c>
      <c r="EF14" s="98">
        <v>21862</v>
      </c>
      <c r="EG14" s="8">
        <f t="shared" si="46"/>
        <v>2.1493895544898077E-2</v>
      </c>
      <c r="EH14" s="8">
        <f t="shared" si="56"/>
        <v>-8.8247560263574942E-2</v>
      </c>
      <c r="EI14" s="98">
        <v>28175</v>
      </c>
      <c r="EJ14" s="8">
        <f t="shared" si="47"/>
        <v>2.6521840629859593E-2</v>
      </c>
      <c r="EK14" s="8">
        <f t="shared" si="63"/>
        <v>-4.3196250891432086E-2</v>
      </c>
      <c r="EL14" s="98">
        <v>24065</v>
      </c>
      <c r="EM14" s="8">
        <f t="shared" si="64"/>
        <v>2.5029824650814964E-2</v>
      </c>
      <c r="EN14" s="8">
        <f t="shared" si="65"/>
        <v>-6.3327105713840925E-2</v>
      </c>
      <c r="EO14" s="98">
        <v>63421</v>
      </c>
      <c r="EP14" s="8">
        <f t="shared" si="0"/>
        <v>5.0463730660649096E-2</v>
      </c>
      <c r="EQ14" s="8">
        <f t="shared" si="1"/>
        <v>8.5074579397639294E-3</v>
      </c>
      <c r="ER14" s="98">
        <v>24935</v>
      </c>
      <c r="ES14" s="8">
        <f t="shared" si="49"/>
        <v>2.412808447103517E-2</v>
      </c>
      <c r="ET14" s="8">
        <f t="shared" si="57"/>
        <v>0.14056353490074103</v>
      </c>
    </row>
    <row r="15" spans="2:150" s="21" customFormat="1" ht="16.5" customHeight="1">
      <c r="B15" s="284" t="s">
        <v>1071</v>
      </c>
      <c r="C15" s="284" t="s">
        <v>1066</v>
      </c>
      <c r="D15" s="285">
        <v>58935</v>
      </c>
      <c r="E15" s="286">
        <f t="shared" si="2"/>
        <v>0.20468943193342687</v>
      </c>
      <c r="F15" s="287" t="s">
        <v>118</v>
      </c>
      <c r="G15" s="285">
        <v>65930</v>
      </c>
      <c r="H15" s="286">
        <f t="shared" si="3"/>
        <v>0.21854644899312173</v>
      </c>
      <c r="I15" s="287" t="s">
        <v>118</v>
      </c>
      <c r="J15" s="285">
        <v>64997</v>
      </c>
      <c r="K15" s="286">
        <f t="shared" si="4"/>
        <v>0.22359789051453968</v>
      </c>
      <c r="L15" s="287" t="s">
        <v>118</v>
      </c>
      <c r="M15" s="285">
        <v>44405</v>
      </c>
      <c r="N15" s="286">
        <f t="shared" si="5"/>
        <v>9.9886627946211254E-2</v>
      </c>
      <c r="O15" s="287" t="s">
        <v>118</v>
      </c>
      <c r="P15" s="285">
        <v>74613</v>
      </c>
      <c r="Q15" s="286">
        <f t="shared" si="6"/>
        <v>0.19746463590530758</v>
      </c>
      <c r="R15" s="288">
        <f>(P15/D15)-1</f>
        <v>0.26602188852125219</v>
      </c>
      <c r="S15" s="285">
        <v>83972</v>
      </c>
      <c r="T15" s="286">
        <f t="shared" si="7"/>
        <v>0.20235630923606709</v>
      </c>
      <c r="U15" s="288">
        <f>(S15/G15)-1</f>
        <v>0.27365387532231145</v>
      </c>
      <c r="V15" s="285">
        <v>77015</v>
      </c>
      <c r="W15" s="8" t="s">
        <v>118</v>
      </c>
      <c r="X15" s="288">
        <f>(V15/J15)-1</f>
        <v>0.18490084157730347</v>
      </c>
      <c r="Y15" s="285">
        <v>56432</v>
      </c>
      <c r="Z15" s="286">
        <f t="shared" si="9"/>
        <v>9.6730677262154327E-2</v>
      </c>
      <c r="AA15" s="288">
        <f>(Y15/M15)</f>
        <v>1.2708478774912735</v>
      </c>
      <c r="AB15" s="285">
        <v>88508</v>
      </c>
      <c r="AC15" s="286">
        <f t="shared" si="10"/>
        <v>0.19697158524426719</v>
      </c>
      <c r="AD15" s="289">
        <f>(AB15/P15)-1</f>
        <v>0.18622760108828218</v>
      </c>
      <c r="AE15" s="285">
        <v>98408</v>
      </c>
      <c r="AF15" s="286">
        <f t="shared" si="11"/>
        <v>0.20440982499870178</v>
      </c>
      <c r="AG15" s="289">
        <f>(AE15/S15)-1</f>
        <v>0.17191444767303388</v>
      </c>
      <c r="AH15" s="285">
        <v>98172</v>
      </c>
      <c r="AI15" s="286">
        <f t="shared" si="12"/>
        <v>0.22052599893973565</v>
      </c>
      <c r="AJ15" s="289">
        <f>(AH15/V15)-1</f>
        <v>0.27471271830162958</v>
      </c>
      <c r="AK15" s="285">
        <v>74472</v>
      </c>
      <c r="AL15" s="286">
        <f t="shared" si="13"/>
        <v>0.12466374168665663</v>
      </c>
      <c r="AM15" s="289">
        <f>(AK15/Y15)-1</f>
        <v>0.31967677913240711</v>
      </c>
      <c r="AN15" s="285">
        <v>103084</v>
      </c>
      <c r="AO15" s="286">
        <f t="shared" si="14"/>
        <v>0.19920286048514771</v>
      </c>
      <c r="AP15" s="289">
        <f>(AN15/AB15)-1</f>
        <v>0.16468567813079038</v>
      </c>
      <c r="AQ15" s="285">
        <v>110212</v>
      </c>
      <c r="AR15" s="286">
        <f t="shared" si="15"/>
        <v>0.20726281659709644</v>
      </c>
      <c r="AS15" s="289">
        <f>(AQ15/AE15)-1</f>
        <v>0.1199495975936915</v>
      </c>
      <c r="AT15" s="285">
        <v>112886</v>
      </c>
      <c r="AU15" s="286">
        <f t="shared" si="16"/>
        <v>0.23040695275641818</v>
      </c>
      <c r="AV15" s="289">
        <f>(AT15/AH15)-1</f>
        <v>0.14987980279509427</v>
      </c>
      <c r="AW15" s="285">
        <f>SUM(AW16:AW19)</f>
        <v>84431</v>
      </c>
      <c r="AX15" s="286">
        <f t="shared" si="17"/>
        <v>0.14241181653797452</v>
      </c>
      <c r="AY15" s="289">
        <f>(AW15/AK15)-1</f>
        <v>0.13372811257922446</v>
      </c>
      <c r="AZ15" s="285">
        <v>106692</v>
      </c>
      <c r="BA15" s="286">
        <f t="shared" si="18"/>
        <v>0.22318343500033233</v>
      </c>
      <c r="BB15" s="289">
        <f>(AZ15/AN15)-1</f>
        <v>3.5000582049590667E-2</v>
      </c>
      <c r="BC15" s="285">
        <v>107472</v>
      </c>
      <c r="BD15" s="286">
        <f t="shared" si="19"/>
        <v>0.20845040329691514</v>
      </c>
      <c r="BE15" s="289">
        <f>(BC15/AQ15)-1</f>
        <v>-2.4861176641382099E-2</v>
      </c>
      <c r="BF15" s="285">
        <v>100551</v>
      </c>
      <c r="BG15" s="286">
        <f t="shared" si="20"/>
        <v>0.21237601152551169</v>
      </c>
      <c r="BH15" s="289">
        <f>(BF15/AT15)-1</f>
        <v>-0.10926952855092753</v>
      </c>
      <c r="BI15" s="285">
        <f>SUM(BI16:BI19)</f>
        <v>68503</v>
      </c>
      <c r="BJ15" s="286">
        <f t="shared" si="21"/>
        <v>0.10961956825469579</v>
      </c>
      <c r="BK15" s="289">
        <f>(BI15/AW15)-1</f>
        <v>-0.18865108787056883</v>
      </c>
      <c r="BL15" s="285">
        <f>SUM(BL16:BL19)</f>
        <v>99602</v>
      </c>
      <c r="BM15" s="286">
        <f t="shared" si="22"/>
        <v>0.1901439933714561</v>
      </c>
      <c r="BN15" s="289">
        <f>(BL15/AZ15)-1</f>
        <v>-6.6452967420237652E-2</v>
      </c>
      <c r="BO15" s="285">
        <f>SUM(BO16:BO19)</f>
        <v>105782</v>
      </c>
      <c r="BP15" s="286">
        <f t="shared" si="23"/>
        <v>0.18911492842581745</v>
      </c>
      <c r="BQ15" s="289">
        <f>(BO15/BC15)-1</f>
        <v>-1.5725026053297619E-2</v>
      </c>
      <c r="BR15" s="285">
        <f>SUM(BR16:BR19)</f>
        <v>104039</v>
      </c>
      <c r="BS15" s="286">
        <f t="shared" si="24"/>
        <v>0.19978471486504162</v>
      </c>
      <c r="BT15" s="289">
        <f>(BR15/BF15)-1</f>
        <v>3.4688864357390825E-2</v>
      </c>
      <c r="BU15" s="285">
        <f>SUM(BU16:BU19)</f>
        <v>77442</v>
      </c>
      <c r="BV15" s="286">
        <f t="shared" si="25"/>
        <v>0.11213099119233302</v>
      </c>
      <c r="BW15" s="289">
        <f t="shared" ref="BW15:BW19" si="76">(BU15/BI15)-1</f>
        <v>0.13049063544662287</v>
      </c>
      <c r="BX15" s="285">
        <f>SUM(BX16:BX19)</f>
        <v>113995</v>
      </c>
      <c r="BY15" s="286">
        <f t="shared" si="26"/>
        <v>0.18860246064283914</v>
      </c>
      <c r="BZ15" s="289">
        <f t="shared" si="59"/>
        <v>0.14450513041906787</v>
      </c>
      <c r="CA15" s="285">
        <f>SUM(CA16:CA19)</f>
        <v>124144</v>
      </c>
      <c r="CB15" s="286">
        <f t="shared" si="27"/>
        <v>0.19225683464162133</v>
      </c>
      <c r="CC15" s="289">
        <f t="shared" ref="CC15:CC19" si="77">(CA15/BO15)-1</f>
        <v>0.17358340738499933</v>
      </c>
      <c r="CD15" s="285">
        <f>SUM(CD16:CD19)</f>
        <v>130559</v>
      </c>
      <c r="CE15" s="286">
        <f t="shared" si="28"/>
        <v>0.22234242480991329</v>
      </c>
      <c r="CF15" s="289">
        <f t="shared" si="67"/>
        <v>0.25490441084593285</v>
      </c>
      <c r="CG15" s="285">
        <f>SUM(CG16:CG19)</f>
        <v>98076</v>
      </c>
      <c r="CH15" s="286">
        <f t="shared" si="29"/>
        <v>0.12315427434838461</v>
      </c>
      <c r="CI15" s="289">
        <f t="shared" si="68"/>
        <v>0.26644456496474778</v>
      </c>
      <c r="CJ15" s="285">
        <f>SUM(CJ16:CJ19)</f>
        <v>126715</v>
      </c>
      <c r="CK15" s="286">
        <f t="shared" si="30"/>
        <v>0.1872601336822925</v>
      </c>
      <c r="CL15" s="289">
        <f t="shared" si="69"/>
        <v>0.11158384139655242</v>
      </c>
      <c r="CM15" s="285">
        <f>SUM(CM16:CM19)</f>
        <v>134847</v>
      </c>
      <c r="CN15" s="286">
        <f t="shared" si="31"/>
        <v>0.18714298402899981</v>
      </c>
      <c r="CO15" s="289">
        <f t="shared" si="70"/>
        <v>8.6214396185075426E-2</v>
      </c>
      <c r="CP15" s="285">
        <f>SUM(CP16:CP19)</f>
        <v>141705</v>
      </c>
      <c r="CQ15" s="286">
        <f t="shared" si="32"/>
        <v>0.20300812760276749</v>
      </c>
      <c r="CR15" s="289">
        <f t="shared" si="71"/>
        <v>8.5371364670378869E-2</v>
      </c>
      <c r="CS15" s="285">
        <f>SUM(CS16:CS19)</f>
        <v>111185</v>
      </c>
      <c r="CT15" s="286">
        <f t="shared" si="33"/>
        <v>0.119223015719831</v>
      </c>
      <c r="CU15" s="289">
        <f t="shared" si="50"/>
        <v>0.13366165014886411</v>
      </c>
      <c r="CV15" s="285">
        <f>SUM(CV16:CV19)</f>
        <v>147506</v>
      </c>
      <c r="CW15" s="286">
        <f t="shared" si="34"/>
        <v>0.1817930956463881</v>
      </c>
      <c r="CX15" s="289">
        <f t="shared" si="60"/>
        <v>0.16407686540662114</v>
      </c>
      <c r="CY15" s="285">
        <f>SUM(CY16:CY19)</f>
        <v>156029</v>
      </c>
      <c r="CZ15" s="286">
        <f t="shared" si="35"/>
        <v>0.18932434796523143</v>
      </c>
      <c r="DA15" s="289">
        <f t="shared" si="72"/>
        <v>0.15708172966398948</v>
      </c>
      <c r="DB15" s="285">
        <f>SUM(DB16:DB19)</f>
        <v>161133</v>
      </c>
      <c r="DC15" s="286">
        <f t="shared" si="36"/>
        <v>0.20315005598252131</v>
      </c>
      <c r="DD15" s="289">
        <f t="shared" si="73"/>
        <v>0.13710172541547583</v>
      </c>
      <c r="DE15" s="285">
        <f>SUM(DE16:DE19)</f>
        <v>126741</v>
      </c>
      <c r="DF15" s="286">
        <f t="shared" si="37"/>
        <v>0.1193664978795404</v>
      </c>
      <c r="DG15" s="289">
        <f t="shared" si="74"/>
        <v>0.13991095921212393</v>
      </c>
      <c r="DH15" s="285">
        <f>SUM(DH16:DH19)</f>
        <v>170065</v>
      </c>
      <c r="DI15" s="286">
        <f t="shared" si="38"/>
        <v>0.18870019549161257</v>
      </c>
      <c r="DJ15" s="289">
        <f t="shared" si="51"/>
        <v>0.15293615174975939</v>
      </c>
      <c r="DK15" s="285">
        <f>SUM(DK16:DK19)</f>
        <v>195408</v>
      </c>
      <c r="DL15" s="286">
        <f t="shared" si="39"/>
        <v>0.21028797727174894</v>
      </c>
      <c r="DM15" s="289">
        <f t="shared" si="52"/>
        <v>0.25238256990687624</v>
      </c>
      <c r="DN15" s="285">
        <f>SUM(DN16:DN19)</f>
        <v>185433</v>
      </c>
      <c r="DO15" s="286">
        <f t="shared" si="40"/>
        <v>0.21116636697918434</v>
      </c>
      <c r="DP15" s="289">
        <f t="shared" si="53"/>
        <v>0.15080709724265051</v>
      </c>
      <c r="DQ15" s="285">
        <f>SUM(DQ16:DQ19)</f>
        <v>144408</v>
      </c>
      <c r="DR15" s="286">
        <f t="shared" si="41"/>
        <v>0.11980964264854245</v>
      </c>
      <c r="DS15" s="289">
        <f t="shared" si="61"/>
        <v>0.13939451321987351</v>
      </c>
      <c r="DT15" s="285">
        <f>SUM(DT16:DT19)</f>
        <v>200366</v>
      </c>
      <c r="DU15" s="286">
        <f t="shared" si="42"/>
        <v>0.19649350598406604</v>
      </c>
      <c r="DV15" s="289">
        <f t="shared" si="62"/>
        <v>0.17817305148031637</v>
      </c>
      <c r="DW15" s="285">
        <f>SUM(DW16:DW19)</f>
        <v>216985.42827999988</v>
      </c>
      <c r="DX15" s="286">
        <f t="shared" si="43"/>
        <v>0.2052008601963588</v>
      </c>
      <c r="DY15" s="289">
        <f t="shared" si="75"/>
        <v>0.11042244063702555</v>
      </c>
      <c r="DZ15" s="285">
        <f>SUM(DZ16:DZ19)</f>
        <v>210900</v>
      </c>
      <c r="EA15" s="286">
        <f t="shared" si="44"/>
        <v>0.21287935221691284</v>
      </c>
      <c r="EB15" s="289">
        <f t="shared" si="54"/>
        <v>0.13733801426930481</v>
      </c>
      <c r="EC15" s="285">
        <f>SUM(EC16:EC19)</f>
        <v>162231</v>
      </c>
      <c r="ED15" s="286">
        <f t="shared" si="45"/>
        <v>0.12768906491535723</v>
      </c>
      <c r="EE15" s="289">
        <f t="shared" si="55"/>
        <v>0.12342114010304139</v>
      </c>
      <c r="EF15" s="285">
        <f>SUM(EF16:EF19)</f>
        <v>199965</v>
      </c>
      <c r="EG15" s="286">
        <f t="shared" si="46"/>
        <v>0.19659806159708826</v>
      </c>
      <c r="EH15" s="289">
        <f t="shared" si="56"/>
        <v>-2.0013375522793808E-3</v>
      </c>
      <c r="EI15" s="285">
        <f>SUM(EI16:EI19)</f>
        <v>209007</v>
      </c>
      <c r="EJ15" s="286">
        <f>EI15/EI$5</f>
        <v>0.1967435792200555</v>
      </c>
      <c r="EK15" s="289">
        <f>(EI15/DW15)-1</f>
        <v>-3.6769419694415828E-2</v>
      </c>
      <c r="EL15" s="285">
        <f>SUM(EL16:EL19)</f>
        <v>205413</v>
      </c>
      <c r="EM15" s="286">
        <f>EL15/EL$5</f>
        <v>0.21364850907948699</v>
      </c>
      <c r="EN15" s="289">
        <f>(EL15/DZ15)-1</f>
        <v>-2.601706970128026E-2</v>
      </c>
      <c r="EO15" s="285">
        <f>SUM(EO16:EO19)</f>
        <v>147040</v>
      </c>
      <c r="EP15" s="286">
        <f t="shared" si="0"/>
        <v>0.11699889557625776</v>
      </c>
      <c r="EQ15" s="289">
        <f t="shared" si="1"/>
        <v>-9.3638083966689489E-2</v>
      </c>
      <c r="ER15" s="285">
        <f>SUM(ER16:ER19)</f>
        <v>185775</v>
      </c>
      <c r="ES15" s="286">
        <f t="shared" si="49"/>
        <v>0.17976317997219005</v>
      </c>
      <c r="ET15" s="289">
        <f t="shared" si="57"/>
        <v>-7.0962418423224038E-2</v>
      </c>
    </row>
    <row r="16" spans="2:150" ht="16.5" customHeight="1" outlineLevel="1">
      <c r="B16" s="222" t="s">
        <v>1072</v>
      </c>
      <c r="C16" s="222" t="s">
        <v>410</v>
      </c>
      <c r="D16" s="25" t="s">
        <v>118</v>
      </c>
      <c r="E16" s="25" t="s">
        <v>118</v>
      </c>
      <c r="F16" s="25" t="s">
        <v>118</v>
      </c>
      <c r="G16" s="25" t="s">
        <v>118</v>
      </c>
      <c r="H16" s="25" t="s">
        <v>118</v>
      </c>
      <c r="I16" s="25" t="s">
        <v>118</v>
      </c>
      <c r="J16" s="25" t="s">
        <v>118</v>
      </c>
      <c r="K16" s="25" t="s">
        <v>118</v>
      </c>
      <c r="L16" s="25" t="s">
        <v>118</v>
      </c>
      <c r="M16" s="25" t="s">
        <v>118</v>
      </c>
      <c r="N16" s="25" t="s">
        <v>118</v>
      </c>
      <c r="O16" s="25" t="s">
        <v>118</v>
      </c>
      <c r="P16" s="25" t="s">
        <v>118</v>
      </c>
      <c r="Q16" s="25" t="s">
        <v>118</v>
      </c>
      <c r="R16" s="25" t="s">
        <v>118</v>
      </c>
      <c r="S16" s="25" t="s">
        <v>118</v>
      </c>
      <c r="T16" s="25" t="s">
        <v>118</v>
      </c>
      <c r="U16" s="25" t="s">
        <v>118</v>
      </c>
      <c r="V16" s="25" t="s">
        <v>118</v>
      </c>
      <c r="W16" s="25" t="s">
        <v>118</v>
      </c>
      <c r="X16" s="25" t="s">
        <v>118</v>
      </c>
      <c r="Y16" s="25" t="s">
        <v>118</v>
      </c>
      <c r="Z16" s="25" t="s">
        <v>118</v>
      </c>
      <c r="AA16" s="25" t="s">
        <v>118</v>
      </c>
      <c r="AB16" s="25" t="s">
        <v>118</v>
      </c>
      <c r="AC16" s="25" t="s">
        <v>118</v>
      </c>
      <c r="AD16" s="25" t="s">
        <v>118</v>
      </c>
      <c r="AE16" s="25" t="s">
        <v>118</v>
      </c>
      <c r="AF16" s="25" t="s">
        <v>118</v>
      </c>
      <c r="AG16" s="25" t="s">
        <v>118</v>
      </c>
      <c r="AH16" s="25" t="s">
        <v>118</v>
      </c>
      <c r="AI16" s="25" t="s">
        <v>118</v>
      </c>
      <c r="AJ16" s="25" t="s">
        <v>118</v>
      </c>
      <c r="AK16" s="25" t="s">
        <v>118</v>
      </c>
      <c r="AL16" s="25" t="s">
        <v>118</v>
      </c>
      <c r="AM16" s="25" t="s">
        <v>118</v>
      </c>
      <c r="AN16" s="25" t="s">
        <v>118</v>
      </c>
      <c r="AO16" s="25" t="s">
        <v>118</v>
      </c>
      <c r="AP16" s="25" t="s">
        <v>118</v>
      </c>
      <c r="AQ16" s="25" t="s">
        <v>118</v>
      </c>
      <c r="AR16" s="25" t="s">
        <v>118</v>
      </c>
      <c r="AS16" s="25" t="s">
        <v>118</v>
      </c>
      <c r="AT16" s="25" t="s">
        <v>118</v>
      </c>
      <c r="AU16" s="25" t="s">
        <v>118</v>
      </c>
      <c r="AV16" s="25" t="s">
        <v>118</v>
      </c>
      <c r="AW16" s="30">
        <v>33285</v>
      </c>
      <c r="AX16" s="25">
        <f t="shared" si="17"/>
        <v>5.6142617207737458E-2</v>
      </c>
      <c r="AY16" s="25" t="s">
        <v>118</v>
      </c>
      <c r="AZ16" s="25" t="s">
        <v>118</v>
      </c>
      <c r="BA16" s="25" t="s">
        <v>118</v>
      </c>
      <c r="BB16" s="25" t="s">
        <v>118</v>
      </c>
      <c r="BC16" s="25" t="s">
        <v>118</v>
      </c>
      <c r="BD16" s="25" t="s">
        <v>118</v>
      </c>
      <c r="BE16" s="25" t="s">
        <v>118</v>
      </c>
      <c r="BF16" s="25" t="s">
        <v>118</v>
      </c>
      <c r="BG16" s="25" t="s">
        <v>118</v>
      </c>
      <c r="BH16" s="25" t="s">
        <v>118</v>
      </c>
      <c r="BI16" s="30">
        <v>29433</v>
      </c>
      <c r="BJ16" s="25">
        <f t="shared" si="21"/>
        <v>4.7099145328532488E-2</v>
      </c>
      <c r="BK16" s="25" t="s">
        <v>118</v>
      </c>
      <c r="BL16" s="26">
        <v>54971</v>
      </c>
      <c r="BM16" s="25">
        <f t="shared" si="22"/>
        <v>0.10494172265237961</v>
      </c>
      <c r="BN16" s="25" t="s">
        <v>118</v>
      </c>
      <c r="BO16" s="26">
        <v>51839</v>
      </c>
      <c r="BP16" s="25">
        <f t="shared" si="23"/>
        <v>9.2676719807395877E-2</v>
      </c>
      <c r="BQ16" s="25" t="s">
        <v>118</v>
      </c>
      <c r="BR16" s="26">
        <v>52364</v>
      </c>
      <c r="BS16" s="25">
        <f t="shared" si="24"/>
        <v>0.10055389622346465</v>
      </c>
      <c r="BT16" s="25" t="s">
        <v>118</v>
      </c>
      <c r="BU16" s="30">
        <v>33432</v>
      </c>
      <c r="BV16" s="25">
        <f t="shared" si="25"/>
        <v>4.8407366771804419E-2</v>
      </c>
      <c r="BW16" s="25">
        <f t="shared" si="76"/>
        <v>0.1358679033737642</v>
      </c>
      <c r="BX16" s="98">
        <v>61001</v>
      </c>
      <c r="BY16" s="25">
        <f t="shared" si="26"/>
        <v>0.10092494145948358</v>
      </c>
      <c r="BZ16" s="8">
        <f t="shared" si="59"/>
        <v>0.10969420239762795</v>
      </c>
      <c r="CA16" s="98">
        <v>57344</v>
      </c>
      <c r="CB16" s="25">
        <f t="shared" si="27"/>
        <v>8.8806353313000505E-2</v>
      </c>
      <c r="CC16" s="25">
        <f t="shared" si="77"/>
        <v>0.10619417812843612</v>
      </c>
      <c r="CD16" s="98">
        <v>60450</v>
      </c>
      <c r="CE16" s="25">
        <f t="shared" si="28"/>
        <v>0.10294655734004747</v>
      </c>
      <c r="CF16" s="25">
        <f t="shared" si="67"/>
        <v>0.15441906653426019</v>
      </c>
      <c r="CG16" s="98">
        <v>33726</v>
      </c>
      <c r="CH16" s="25">
        <f t="shared" si="29"/>
        <v>4.2349821125184747E-2</v>
      </c>
      <c r="CI16" s="25">
        <f t="shared" si="68"/>
        <v>8.793969849246297E-3</v>
      </c>
      <c r="CJ16" s="98">
        <v>60162</v>
      </c>
      <c r="CK16" s="25">
        <f t="shared" si="30"/>
        <v>8.8907739120025892E-2</v>
      </c>
      <c r="CL16" s="25">
        <f t="shared" si="69"/>
        <v>-1.3753872887329766E-2</v>
      </c>
      <c r="CM16" s="98">
        <v>58076</v>
      </c>
      <c r="CN16" s="25">
        <f t="shared" si="31"/>
        <v>8.0598870871937775E-2</v>
      </c>
      <c r="CO16" s="25">
        <f t="shared" si="70"/>
        <v>1.2765066964285809E-2</v>
      </c>
      <c r="CP16" s="98">
        <v>63444</v>
      </c>
      <c r="CQ16" s="25">
        <f t="shared" si="32"/>
        <v>9.0890565947778695E-2</v>
      </c>
      <c r="CR16" s="25">
        <f t="shared" si="71"/>
        <v>4.9528535980148947E-2</v>
      </c>
      <c r="CS16" s="98">
        <v>41090</v>
      </c>
      <c r="CT16" s="25">
        <f t="shared" si="33"/>
        <v>4.4060563168843422E-2</v>
      </c>
      <c r="CU16" s="25">
        <f t="shared" si="50"/>
        <v>0.21834786218347868</v>
      </c>
      <c r="CV16" s="98">
        <v>72132</v>
      </c>
      <c r="CW16" s="25">
        <f t="shared" si="34"/>
        <v>8.8898753780627685E-2</v>
      </c>
      <c r="CX16" s="25">
        <f t="shared" si="60"/>
        <v>0.19896280043881509</v>
      </c>
      <c r="CY16" s="98">
        <v>69898</v>
      </c>
      <c r="CZ16" s="25">
        <f t="shared" si="35"/>
        <v>8.4813677419413994E-2</v>
      </c>
      <c r="DA16" s="25">
        <f t="shared" si="72"/>
        <v>0.20356085129829871</v>
      </c>
      <c r="DB16" s="98">
        <v>73287</v>
      </c>
      <c r="DC16" s="25">
        <f t="shared" si="36"/>
        <v>9.2397324898009961E-2</v>
      </c>
      <c r="DD16" s="25">
        <f t="shared" si="73"/>
        <v>0.15514469453376201</v>
      </c>
      <c r="DE16" s="98">
        <v>46605</v>
      </c>
      <c r="DF16" s="25">
        <f t="shared" si="37"/>
        <v>4.3893259747642681E-2</v>
      </c>
      <c r="DG16" s="25">
        <f t="shared" si="74"/>
        <v>0.13421757118520317</v>
      </c>
      <c r="DH16" s="98">
        <v>82705</v>
      </c>
      <c r="DI16" s="25">
        <f t="shared" si="38"/>
        <v>9.1767557511150538E-2</v>
      </c>
      <c r="DJ16" s="25">
        <f t="shared" si="51"/>
        <v>0.14657849498142306</v>
      </c>
      <c r="DK16" s="98">
        <v>85172</v>
      </c>
      <c r="DL16" s="25">
        <f t="shared" si="39"/>
        <v>9.165769876458181E-2</v>
      </c>
      <c r="DM16" s="25">
        <f t="shared" si="52"/>
        <v>0.21851841254399273</v>
      </c>
      <c r="DN16" s="98">
        <v>77518</v>
      </c>
      <c r="DO16" s="25">
        <f t="shared" si="40"/>
        <v>8.8275519651261708E-2</v>
      </c>
      <c r="DP16" s="25">
        <f t="shared" si="53"/>
        <v>5.7731930628897254E-2</v>
      </c>
      <c r="DQ16" s="98">
        <v>54135</v>
      </c>
      <c r="DR16" s="25">
        <f t="shared" si="41"/>
        <v>4.4913682100568154E-2</v>
      </c>
      <c r="DS16" s="25">
        <f t="shared" si="61"/>
        <v>0.16157064692629541</v>
      </c>
      <c r="DT16" s="98">
        <v>94807</v>
      </c>
      <c r="DU16" s="25">
        <f t="shared" si="42"/>
        <v>9.2974655489610758E-2</v>
      </c>
      <c r="DV16" s="25">
        <f t="shared" si="62"/>
        <v>0.14632730790157789</v>
      </c>
      <c r="DW16" s="98">
        <v>85159</v>
      </c>
      <c r="DX16" s="25">
        <f t="shared" si="43"/>
        <v>8.0533979594759775E-2</v>
      </c>
      <c r="DY16" s="25">
        <f>(DW16/DK16)-1</f>
        <v>-1.5263232048090547E-4</v>
      </c>
      <c r="DZ16" s="98">
        <v>85248</v>
      </c>
      <c r="EA16" s="25">
        <f t="shared" si="44"/>
        <v>8.6048075001362676E-2</v>
      </c>
      <c r="EB16" s="25">
        <f t="shared" si="54"/>
        <v>9.9718774994194792E-2</v>
      </c>
      <c r="EC16" s="98">
        <v>54706</v>
      </c>
      <c r="ED16" s="25">
        <f t="shared" si="45"/>
        <v>4.3058096080647548E-2</v>
      </c>
      <c r="EE16" s="25">
        <f t="shared" si="55"/>
        <v>1.0547704812043923E-2</v>
      </c>
      <c r="EF16" s="98">
        <v>92556</v>
      </c>
      <c r="EG16" s="25">
        <f t="shared" si="46"/>
        <v>9.0997575521616789E-2</v>
      </c>
      <c r="EH16" s="25">
        <f t="shared" si="56"/>
        <v>-2.3742972565316878E-2</v>
      </c>
      <c r="EI16" s="98">
        <v>82929</v>
      </c>
      <c r="EJ16" s="25">
        <f t="shared" si="47"/>
        <v>7.806316669365132E-2</v>
      </c>
      <c r="EK16" s="25">
        <f t="shared" si="63"/>
        <v>-2.6186310313648598E-2</v>
      </c>
      <c r="EL16" s="98">
        <v>84005</v>
      </c>
      <c r="EM16" s="25">
        <f t="shared" ref="EM16:EM19" si="78">EL16/EL$5</f>
        <v>8.737296570919223E-2</v>
      </c>
      <c r="EN16" s="25">
        <f t="shared" ref="EN16:EN19" si="79">(EL16/DZ16)-1</f>
        <v>-1.458098723723722E-2</v>
      </c>
      <c r="EO16" s="98">
        <v>50367</v>
      </c>
      <c r="EP16" s="25">
        <f t="shared" si="0"/>
        <v>4.0076736762033285E-2</v>
      </c>
      <c r="EQ16" s="25">
        <f t="shared" si="1"/>
        <v>-7.9314883193799535E-2</v>
      </c>
      <c r="ER16" s="98">
        <v>88984</v>
      </c>
      <c r="ES16" s="25">
        <f t="shared" si="49"/>
        <v>8.6104410209368099E-2</v>
      </c>
      <c r="ET16" s="25">
        <f t="shared" si="57"/>
        <v>-3.8592851895068891E-2</v>
      </c>
    </row>
    <row r="17" spans="2:150" ht="16.5" customHeight="1" outlineLevel="1">
      <c r="B17" s="34" t="s">
        <v>1073</v>
      </c>
      <c r="C17" s="34" t="s">
        <v>411</v>
      </c>
      <c r="D17" s="25" t="s">
        <v>118</v>
      </c>
      <c r="E17" s="25" t="s">
        <v>118</v>
      </c>
      <c r="F17" s="25" t="s">
        <v>118</v>
      </c>
      <c r="G17" s="25" t="s">
        <v>118</v>
      </c>
      <c r="H17" s="25" t="s">
        <v>118</v>
      </c>
      <c r="I17" s="25" t="s">
        <v>118</v>
      </c>
      <c r="J17" s="25" t="s">
        <v>118</v>
      </c>
      <c r="K17" s="25" t="s">
        <v>118</v>
      </c>
      <c r="L17" s="25" t="s">
        <v>118</v>
      </c>
      <c r="M17" s="25" t="s">
        <v>118</v>
      </c>
      <c r="N17" s="25" t="s">
        <v>118</v>
      </c>
      <c r="O17" s="25" t="s">
        <v>118</v>
      </c>
      <c r="P17" s="25" t="s">
        <v>118</v>
      </c>
      <c r="Q17" s="25" t="s">
        <v>118</v>
      </c>
      <c r="R17" s="25" t="s">
        <v>118</v>
      </c>
      <c r="S17" s="25" t="s">
        <v>118</v>
      </c>
      <c r="T17" s="25" t="s">
        <v>118</v>
      </c>
      <c r="U17" s="25" t="s">
        <v>118</v>
      </c>
      <c r="V17" s="25" t="s">
        <v>118</v>
      </c>
      <c r="W17" s="25" t="s">
        <v>118</v>
      </c>
      <c r="X17" s="25" t="s">
        <v>118</v>
      </c>
      <c r="Y17" s="25" t="s">
        <v>118</v>
      </c>
      <c r="Z17" s="25" t="s">
        <v>118</v>
      </c>
      <c r="AA17" s="25" t="s">
        <v>118</v>
      </c>
      <c r="AB17" s="25" t="s">
        <v>118</v>
      </c>
      <c r="AC17" s="25" t="s">
        <v>118</v>
      </c>
      <c r="AD17" s="25" t="s">
        <v>118</v>
      </c>
      <c r="AE17" s="25" t="s">
        <v>118</v>
      </c>
      <c r="AF17" s="25" t="s">
        <v>118</v>
      </c>
      <c r="AG17" s="25" t="s">
        <v>118</v>
      </c>
      <c r="AH17" s="25" t="s">
        <v>118</v>
      </c>
      <c r="AI17" s="25" t="s">
        <v>118</v>
      </c>
      <c r="AJ17" s="25" t="s">
        <v>118</v>
      </c>
      <c r="AK17" s="25" t="s">
        <v>118</v>
      </c>
      <c r="AL17" s="25" t="s">
        <v>118</v>
      </c>
      <c r="AM17" s="25" t="s">
        <v>118</v>
      </c>
      <c r="AN17" s="25" t="s">
        <v>118</v>
      </c>
      <c r="AO17" s="25" t="s">
        <v>118</v>
      </c>
      <c r="AP17" s="25" t="s">
        <v>118</v>
      </c>
      <c r="AQ17" s="25" t="s">
        <v>118</v>
      </c>
      <c r="AR17" s="25" t="s">
        <v>118</v>
      </c>
      <c r="AS17" s="25" t="s">
        <v>118</v>
      </c>
      <c r="AT17" s="25" t="s">
        <v>118</v>
      </c>
      <c r="AU17" s="25" t="s">
        <v>118</v>
      </c>
      <c r="AV17" s="25" t="s">
        <v>118</v>
      </c>
      <c r="AW17" s="30">
        <v>8992</v>
      </c>
      <c r="AX17" s="25">
        <f t="shared" si="17"/>
        <v>1.5167024603634527E-2</v>
      </c>
      <c r="AY17" s="25" t="s">
        <v>118</v>
      </c>
      <c r="AZ17" s="25" t="s">
        <v>118</v>
      </c>
      <c r="BA17" s="25" t="s">
        <v>118</v>
      </c>
      <c r="BB17" s="25" t="s">
        <v>118</v>
      </c>
      <c r="BC17" s="25" t="s">
        <v>118</v>
      </c>
      <c r="BD17" s="25" t="s">
        <v>118</v>
      </c>
      <c r="BE17" s="25" t="s">
        <v>118</v>
      </c>
      <c r="BF17" s="25" t="s">
        <v>118</v>
      </c>
      <c r="BG17" s="25" t="s">
        <v>118</v>
      </c>
      <c r="BH17" s="25" t="s">
        <v>118</v>
      </c>
      <c r="BI17" s="30">
        <v>6272</v>
      </c>
      <c r="BJ17" s="25">
        <f t="shared" si="21"/>
        <v>1.0036552152364889E-2</v>
      </c>
      <c r="BK17" s="25" t="s">
        <v>118</v>
      </c>
      <c r="BL17" s="26">
        <v>16728</v>
      </c>
      <c r="BM17" s="25">
        <f t="shared" si="22"/>
        <v>3.1934386067726729E-2</v>
      </c>
      <c r="BN17" s="25" t="s">
        <v>118</v>
      </c>
      <c r="BO17" s="26">
        <v>13228</v>
      </c>
      <c r="BP17" s="25">
        <f t="shared" si="23"/>
        <v>2.3648751897456213E-2</v>
      </c>
      <c r="BQ17" s="25" t="s">
        <v>118</v>
      </c>
      <c r="BR17" s="26">
        <v>11861</v>
      </c>
      <c r="BS17" s="25">
        <f t="shared" si="24"/>
        <v>2.27765213334832E-2</v>
      </c>
      <c r="BT17" s="25" t="s">
        <v>118</v>
      </c>
      <c r="BU17" s="30">
        <v>8569</v>
      </c>
      <c r="BV17" s="25">
        <f t="shared" si="25"/>
        <v>1.2407356002261069E-2</v>
      </c>
      <c r="BW17" s="25">
        <f t="shared" si="76"/>
        <v>0.36623086734693877</v>
      </c>
      <c r="BX17" s="98">
        <v>18423</v>
      </c>
      <c r="BY17" s="25">
        <f t="shared" si="26"/>
        <v>3.0480487147883904E-2</v>
      </c>
      <c r="BZ17" s="8">
        <f t="shared" si="59"/>
        <v>0.10132711621233859</v>
      </c>
      <c r="CA17" s="98">
        <v>16874</v>
      </c>
      <c r="CB17" s="25">
        <f t="shared" si="27"/>
        <v>2.6132087154777665E-2</v>
      </c>
      <c r="CC17" s="25">
        <f t="shared" si="77"/>
        <v>0.27562745690958579</v>
      </c>
      <c r="CD17" s="98">
        <v>17572</v>
      </c>
      <c r="CE17" s="25">
        <f t="shared" si="28"/>
        <v>2.9925176270956397E-2</v>
      </c>
      <c r="CF17" s="25">
        <f t="shared" si="67"/>
        <v>0.48149397184048559</v>
      </c>
      <c r="CG17" s="98">
        <v>14210</v>
      </c>
      <c r="CH17" s="25">
        <f t="shared" si="29"/>
        <v>1.7843531939419892E-2</v>
      </c>
      <c r="CI17" s="25">
        <f t="shared" si="68"/>
        <v>0.65830318590267245</v>
      </c>
      <c r="CJ17" s="98">
        <v>22206</v>
      </c>
      <c r="CK17" s="25">
        <f t="shared" si="30"/>
        <v>3.2816150641589291E-2</v>
      </c>
      <c r="CL17" s="25">
        <f t="shared" si="69"/>
        <v>0.20534114964989425</v>
      </c>
      <c r="CM17" s="98">
        <v>21660</v>
      </c>
      <c r="CN17" s="25">
        <f t="shared" si="31"/>
        <v>3.0060120240480961E-2</v>
      </c>
      <c r="CO17" s="25">
        <f t="shared" si="70"/>
        <v>0.28363162261467356</v>
      </c>
      <c r="CP17" s="98">
        <v>22662</v>
      </c>
      <c r="CQ17" s="25">
        <f t="shared" si="32"/>
        <v>3.2465828218721404E-2</v>
      </c>
      <c r="CR17" s="25">
        <f t="shared" si="71"/>
        <v>0.28966537673571602</v>
      </c>
      <c r="CS17" s="98">
        <v>17092</v>
      </c>
      <c r="CT17" s="25">
        <f t="shared" si="33"/>
        <v>1.8327650174783931E-2</v>
      </c>
      <c r="CU17" s="25">
        <f t="shared" si="50"/>
        <v>0.20281491907107663</v>
      </c>
      <c r="CV17" s="98">
        <v>26582</v>
      </c>
      <c r="CW17" s="25">
        <f t="shared" si="34"/>
        <v>3.2760864429055694E-2</v>
      </c>
      <c r="CX17" s="25">
        <f t="shared" si="60"/>
        <v>0.1970638566153291</v>
      </c>
      <c r="CY17" s="98">
        <v>25759</v>
      </c>
      <c r="CZ17" s="25">
        <f t="shared" si="35"/>
        <v>3.125576578223533E-2</v>
      </c>
      <c r="DA17" s="25">
        <f t="shared" si="72"/>
        <v>0.18924284395198532</v>
      </c>
      <c r="DB17" s="98">
        <v>26698</v>
      </c>
      <c r="DC17" s="25">
        <f t="shared" si="36"/>
        <v>3.3659772949187032E-2</v>
      </c>
      <c r="DD17" s="25">
        <f t="shared" si="73"/>
        <v>0.17809549024799232</v>
      </c>
      <c r="DE17" s="98">
        <v>19742</v>
      </c>
      <c r="DF17" s="25">
        <f t="shared" si="37"/>
        <v>1.8593299730457286E-2</v>
      </c>
      <c r="DG17" s="25">
        <f t="shared" si="74"/>
        <v>0.15504329510882275</v>
      </c>
      <c r="DH17" s="98">
        <v>31494</v>
      </c>
      <c r="DI17" s="25">
        <f t="shared" si="38"/>
        <v>3.494501488732453E-2</v>
      </c>
      <c r="DJ17" s="25">
        <f t="shared" si="51"/>
        <v>0.18478669776540513</v>
      </c>
      <c r="DK17" s="98">
        <v>32676</v>
      </c>
      <c r="DL17" s="25">
        <f t="shared" si="39"/>
        <v>3.5164220222977917E-2</v>
      </c>
      <c r="DM17" s="25">
        <f t="shared" si="52"/>
        <v>0.26852750494972621</v>
      </c>
      <c r="DN17" s="98">
        <v>28280</v>
      </c>
      <c r="DO17" s="25">
        <f t="shared" si="40"/>
        <v>3.220454211586575E-2</v>
      </c>
      <c r="DP17" s="25">
        <f t="shared" si="53"/>
        <v>5.9255374934451988E-2</v>
      </c>
      <c r="DQ17" s="98">
        <v>21249</v>
      </c>
      <c r="DR17" s="25">
        <f t="shared" si="41"/>
        <v>1.7629460255933732E-2</v>
      </c>
      <c r="DS17" s="25">
        <f t="shared" si="61"/>
        <v>7.6334717860399248E-2</v>
      </c>
      <c r="DT17" s="98">
        <v>38045</v>
      </c>
      <c r="DU17" s="25">
        <f t="shared" si="42"/>
        <v>3.7309700424042962E-2</v>
      </c>
      <c r="DV17" s="25">
        <f t="shared" si="62"/>
        <v>0.20800787451578073</v>
      </c>
      <c r="DW17" s="98">
        <v>36675</v>
      </c>
      <c r="DX17" s="25">
        <f t="shared" si="43"/>
        <v>3.4683165627095371E-2</v>
      </c>
      <c r="DY17" s="25">
        <f t="shared" si="75"/>
        <v>0.12238340066103559</v>
      </c>
      <c r="DZ17" s="98">
        <v>32656</v>
      </c>
      <c r="EA17" s="25">
        <f t="shared" si="44"/>
        <v>3.2962485187271247E-2</v>
      </c>
      <c r="EB17" s="25">
        <f t="shared" si="54"/>
        <v>0.15473833097595469</v>
      </c>
      <c r="EC17" s="98">
        <v>23852</v>
      </c>
      <c r="ED17" s="25">
        <f t="shared" si="45"/>
        <v>1.8773474714210606E-2</v>
      </c>
      <c r="EE17" s="25">
        <f t="shared" si="55"/>
        <v>0.12249988234740461</v>
      </c>
      <c r="EF17" s="98">
        <v>33166</v>
      </c>
      <c r="EG17" s="25">
        <f t="shared" si="46"/>
        <v>3.2607562878148824E-2</v>
      </c>
      <c r="EH17" s="25">
        <f t="shared" si="56"/>
        <v>-0.12824287028518855</v>
      </c>
      <c r="EI17" s="98">
        <v>35055</v>
      </c>
      <c r="EJ17" s="25">
        <f t="shared" si="47"/>
        <v>3.2998158767692208E-2</v>
      </c>
      <c r="EK17" s="25">
        <f t="shared" si="63"/>
        <v>-4.4171779141104262E-2</v>
      </c>
      <c r="EL17" s="98">
        <v>32262</v>
      </c>
      <c r="EM17" s="25">
        <f t="shared" si="78"/>
        <v>3.3555462409498957E-2</v>
      </c>
      <c r="EN17" s="25">
        <f t="shared" si="79"/>
        <v>-1.2065164135227846E-2</v>
      </c>
      <c r="EO17" s="98">
        <v>22230</v>
      </c>
      <c r="EP17" s="25">
        <f t="shared" si="0"/>
        <v>1.7688285151388806E-2</v>
      </c>
      <c r="EQ17" s="25">
        <f t="shared" si="1"/>
        <v>-6.800268321314773E-2</v>
      </c>
      <c r="ER17" s="98">
        <v>34335</v>
      </c>
      <c r="ES17" s="25">
        <f t="shared" si="49"/>
        <v>3.3223893335191199E-2</v>
      </c>
      <c r="ET17" s="25">
        <f t="shared" si="57"/>
        <v>3.524693963697767E-2</v>
      </c>
    </row>
    <row r="18" spans="2:150" ht="16.5" customHeight="1" outlineLevel="1">
      <c r="B18" s="34" t="s">
        <v>1074</v>
      </c>
      <c r="C18" s="34" t="s">
        <v>412</v>
      </c>
      <c r="D18" s="25" t="s">
        <v>118</v>
      </c>
      <c r="E18" s="25" t="s">
        <v>118</v>
      </c>
      <c r="F18" s="25" t="s">
        <v>118</v>
      </c>
      <c r="G18" s="25" t="s">
        <v>118</v>
      </c>
      <c r="H18" s="25" t="s">
        <v>118</v>
      </c>
      <c r="I18" s="25" t="s">
        <v>118</v>
      </c>
      <c r="J18" s="25" t="s">
        <v>118</v>
      </c>
      <c r="K18" s="25" t="s">
        <v>118</v>
      </c>
      <c r="L18" s="25" t="s">
        <v>118</v>
      </c>
      <c r="M18" s="25" t="s">
        <v>118</v>
      </c>
      <c r="N18" s="25" t="s">
        <v>118</v>
      </c>
      <c r="O18" s="25" t="s">
        <v>118</v>
      </c>
      <c r="P18" s="25" t="s">
        <v>118</v>
      </c>
      <c r="Q18" s="25" t="s">
        <v>118</v>
      </c>
      <c r="R18" s="25" t="s">
        <v>118</v>
      </c>
      <c r="S18" s="25" t="s">
        <v>118</v>
      </c>
      <c r="T18" s="25" t="s">
        <v>118</v>
      </c>
      <c r="U18" s="25" t="s">
        <v>118</v>
      </c>
      <c r="V18" s="25" t="s">
        <v>118</v>
      </c>
      <c r="W18" s="25" t="s">
        <v>118</v>
      </c>
      <c r="X18" s="25" t="s">
        <v>118</v>
      </c>
      <c r="Y18" s="25" t="s">
        <v>118</v>
      </c>
      <c r="Z18" s="25" t="s">
        <v>118</v>
      </c>
      <c r="AA18" s="25" t="s">
        <v>118</v>
      </c>
      <c r="AB18" s="25" t="s">
        <v>118</v>
      </c>
      <c r="AC18" s="25" t="s">
        <v>118</v>
      </c>
      <c r="AD18" s="25" t="s">
        <v>118</v>
      </c>
      <c r="AE18" s="25" t="s">
        <v>118</v>
      </c>
      <c r="AF18" s="25" t="s">
        <v>118</v>
      </c>
      <c r="AG18" s="25" t="s">
        <v>118</v>
      </c>
      <c r="AH18" s="25" t="s">
        <v>118</v>
      </c>
      <c r="AI18" s="25" t="s">
        <v>118</v>
      </c>
      <c r="AJ18" s="25" t="s">
        <v>118</v>
      </c>
      <c r="AK18" s="25" t="s">
        <v>118</v>
      </c>
      <c r="AL18" s="25" t="s">
        <v>118</v>
      </c>
      <c r="AM18" s="25" t="s">
        <v>118</v>
      </c>
      <c r="AN18" s="25" t="s">
        <v>118</v>
      </c>
      <c r="AO18" s="25" t="s">
        <v>118</v>
      </c>
      <c r="AP18" s="25" t="s">
        <v>118</v>
      </c>
      <c r="AQ18" s="25" t="s">
        <v>118</v>
      </c>
      <c r="AR18" s="25" t="s">
        <v>118</v>
      </c>
      <c r="AS18" s="25" t="s">
        <v>118</v>
      </c>
      <c r="AT18" s="25" t="s">
        <v>118</v>
      </c>
      <c r="AU18" s="25" t="s">
        <v>118</v>
      </c>
      <c r="AV18" s="25" t="s">
        <v>118</v>
      </c>
      <c r="AW18" s="30">
        <v>9935</v>
      </c>
      <c r="AX18" s="25">
        <f t="shared" si="17"/>
        <v>1.6757605586867109E-2</v>
      </c>
      <c r="AY18" s="25" t="s">
        <v>118</v>
      </c>
      <c r="AZ18" s="25" t="s">
        <v>118</v>
      </c>
      <c r="BA18" s="25" t="s">
        <v>118</v>
      </c>
      <c r="BB18" s="25" t="s">
        <v>118</v>
      </c>
      <c r="BC18" s="25" t="s">
        <v>118</v>
      </c>
      <c r="BD18" s="25" t="s">
        <v>118</v>
      </c>
      <c r="BE18" s="25" t="s">
        <v>118</v>
      </c>
      <c r="BF18" s="25" t="s">
        <v>118</v>
      </c>
      <c r="BG18" s="25" t="s">
        <v>118</v>
      </c>
      <c r="BH18" s="25" t="s">
        <v>118</v>
      </c>
      <c r="BI18" s="30">
        <v>8125</v>
      </c>
      <c r="BJ18" s="25">
        <f t="shared" si="21"/>
        <v>1.300175163232856E-2</v>
      </c>
      <c r="BK18" s="25" t="s">
        <v>118</v>
      </c>
      <c r="BL18" s="26">
        <v>9148</v>
      </c>
      <c r="BM18" s="25">
        <f t="shared" si="22"/>
        <v>1.7463878751049985E-2</v>
      </c>
      <c r="BN18" s="25" t="s">
        <v>118</v>
      </c>
      <c r="BO18" s="26">
        <v>11808</v>
      </c>
      <c r="BP18" s="25">
        <f t="shared" si="23"/>
        <v>2.1110104505984502E-2</v>
      </c>
      <c r="BQ18" s="25" t="s">
        <v>118</v>
      </c>
      <c r="BR18" s="26">
        <v>10005</v>
      </c>
      <c r="BS18" s="25">
        <f t="shared" si="24"/>
        <v>1.9212469095480939E-2</v>
      </c>
      <c r="BT18" s="25" t="s">
        <v>118</v>
      </c>
      <c r="BU18" s="30">
        <v>8899</v>
      </c>
      <c r="BV18" s="25">
        <f t="shared" si="25"/>
        <v>1.2885174590281392E-2</v>
      </c>
      <c r="BW18" s="25">
        <f t="shared" si="76"/>
        <v>9.5261538461538509E-2</v>
      </c>
      <c r="BX18" s="98">
        <v>11544</v>
      </c>
      <c r="BY18" s="25">
        <f t="shared" si="26"/>
        <v>1.9099318440817012E-2</v>
      </c>
      <c r="BZ18" s="8">
        <f t="shared" si="59"/>
        <v>0.2619151727153477</v>
      </c>
      <c r="CA18" s="98">
        <v>14983</v>
      </c>
      <c r="CB18" s="25">
        <f t="shared" si="27"/>
        <v>2.3203571283633623E-2</v>
      </c>
      <c r="CC18" s="25">
        <f t="shared" si="77"/>
        <v>0.26888550135501355</v>
      </c>
      <c r="CD18" s="98">
        <v>13778</v>
      </c>
      <c r="CE18" s="25">
        <f t="shared" si="28"/>
        <v>2.3463981257753085E-2</v>
      </c>
      <c r="CF18" s="25">
        <f t="shared" si="67"/>
        <v>0.37711144427786114</v>
      </c>
      <c r="CG18" s="98">
        <v>12534</v>
      </c>
      <c r="CH18" s="25">
        <f t="shared" si="29"/>
        <v>1.5738974618486199E-2</v>
      </c>
      <c r="CI18" s="25">
        <f t="shared" si="68"/>
        <v>0.4084728621193392</v>
      </c>
      <c r="CJ18" s="98">
        <v>13628</v>
      </c>
      <c r="CK18" s="25">
        <f t="shared" si="30"/>
        <v>2.0139534402574929E-2</v>
      </c>
      <c r="CL18" s="25">
        <f t="shared" si="69"/>
        <v>0.18052668052668053</v>
      </c>
      <c r="CM18" s="98">
        <v>15961</v>
      </c>
      <c r="CN18" s="25">
        <f t="shared" si="31"/>
        <v>2.2150950099645274E-2</v>
      </c>
      <c r="CO18" s="25">
        <f t="shared" si="70"/>
        <v>6.5273977174130637E-2</v>
      </c>
      <c r="CP18" s="98">
        <v>14636</v>
      </c>
      <c r="CQ18" s="25">
        <f t="shared" si="32"/>
        <v>2.0967693134286758E-2</v>
      </c>
      <c r="CR18" s="25">
        <f t="shared" si="71"/>
        <v>6.2273189142110663E-2</v>
      </c>
      <c r="CS18" s="98">
        <v>13751</v>
      </c>
      <c r="CT18" s="25">
        <f t="shared" si="33"/>
        <v>1.4745115700529714E-2</v>
      </c>
      <c r="CU18" s="25">
        <f t="shared" si="50"/>
        <v>9.709589915430028E-2</v>
      </c>
      <c r="CV18" s="98">
        <v>14649</v>
      </c>
      <c r="CW18" s="25">
        <f t="shared" si="34"/>
        <v>1.8054093108917191E-2</v>
      </c>
      <c r="CX18" s="25">
        <f t="shared" si="60"/>
        <v>7.4919283827414196E-2</v>
      </c>
      <c r="CY18" s="98">
        <v>18176</v>
      </c>
      <c r="CZ18" s="25">
        <f t="shared" si="35"/>
        <v>2.205461387701034E-2</v>
      </c>
      <c r="DA18" s="25">
        <f t="shared" si="72"/>
        <v>0.13877576592945307</v>
      </c>
      <c r="DB18" s="98">
        <v>17093</v>
      </c>
      <c r="DC18" s="25">
        <f t="shared" si="36"/>
        <v>2.1550172260860513E-2</v>
      </c>
      <c r="DD18" s="25">
        <f t="shared" si="73"/>
        <v>0.1678737359934408</v>
      </c>
      <c r="DE18" s="98">
        <v>15479</v>
      </c>
      <c r="DF18" s="25">
        <f t="shared" si="37"/>
        <v>1.4578344976585366E-2</v>
      </c>
      <c r="DG18" s="25">
        <f t="shared" si="74"/>
        <v>0.12566358810268352</v>
      </c>
      <c r="DH18" s="98">
        <v>17397</v>
      </c>
      <c r="DI18" s="25">
        <f t="shared" si="38"/>
        <v>1.930330932859544E-2</v>
      </c>
      <c r="DJ18" s="25">
        <f t="shared" si="51"/>
        <v>0.18758959655949203</v>
      </c>
      <c r="DK18" s="98">
        <v>23817</v>
      </c>
      <c r="DL18" s="25">
        <f t="shared" si="39"/>
        <v>2.5630622874607205E-2</v>
      </c>
      <c r="DM18" s="25">
        <f t="shared" si="52"/>
        <v>0.31035431338028174</v>
      </c>
      <c r="DN18" s="98">
        <v>20485</v>
      </c>
      <c r="DO18" s="25">
        <f t="shared" si="40"/>
        <v>2.3327795093476301E-2</v>
      </c>
      <c r="DP18" s="25">
        <f t="shared" si="53"/>
        <v>0.19844380740654066</v>
      </c>
      <c r="DQ18" s="98">
        <v>17206</v>
      </c>
      <c r="DR18" s="25">
        <f t="shared" si="41"/>
        <v>1.4275142037912176E-2</v>
      </c>
      <c r="DS18" s="25">
        <f t="shared" si="61"/>
        <v>0.11157051489114278</v>
      </c>
      <c r="DT18" s="98">
        <v>22712</v>
      </c>
      <c r="DU18" s="25">
        <f t="shared" si="42"/>
        <v>2.2273042871096431E-2</v>
      </c>
      <c r="DV18" s="25">
        <f t="shared" si="62"/>
        <v>0.30551244467436911</v>
      </c>
      <c r="DW18" s="98">
        <v>27848</v>
      </c>
      <c r="DX18" s="25">
        <f t="shared" si="43"/>
        <v>2.6335563636901208E-2</v>
      </c>
      <c r="DY18" s="25">
        <f t="shared" si="75"/>
        <v>0.16924885585926019</v>
      </c>
      <c r="DZ18" s="98">
        <v>23858</v>
      </c>
      <c r="EA18" s="25">
        <f t="shared" si="44"/>
        <v>2.4081913632959254E-2</v>
      </c>
      <c r="EB18" s="25">
        <f t="shared" si="54"/>
        <v>0.16465706614596054</v>
      </c>
      <c r="EC18" s="98">
        <v>20601</v>
      </c>
      <c r="ED18" s="25">
        <f t="shared" si="45"/>
        <v>1.6214671834120939E-2</v>
      </c>
      <c r="EE18" s="25">
        <f t="shared" si="55"/>
        <v>0.19731489015459713</v>
      </c>
      <c r="EF18" s="98">
        <v>21572</v>
      </c>
      <c r="EG18" s="25">
        <f t="shared" si="46"/>
        <v>2.1208778460092458E-2</v>
      </c>
      <c r="EH18" s="25">
        <f t="shared" si="56"/>
        <v>-5.0193730186685492E-2</v>
      </c>
      <c r="EI18" s="98">
        <v>25813</v>
      </c>
      <c r="EJ18" s="25">
        <f t="shared" si="47"/>
        <v>2.4298430245911825E-2</v>
      </c>
      <c r="EK18" s="25">
        <f t="shared" si="63"/>
        <v>-7.3075265728238969E-2</v>
      </c>
      <c r="EL18" s="98">
        <v>23109</v>
      </c>
      <c r="EM18" s="25">
        <f t="shared" si="78"/>
        <v>2.4035496274908915E-2</v>
      </c>
      <c r="EN18" s="25">
        <f t="shared" si="79"/>
        <v>-3.1394081649761096E-2</v>
      </c>
      <c r="EO18" s="98">
        <v>19608</v>
      </c>
      <c r="EP18" s="25">
        <f t="shared" si="0"/>
        <v>1.5601974595071151E-2</v>
      </c>
      <c r="EQ18" s="25">
        <f t="shared" si="1"/>
        <v>-4.8201543614387665E-2</v>
      </c>
      <c r="ER18" s="98">
        <v>20894</v>
      </c>
      <c r="ES18" s="25">
        <f t="shared" si="49"/>
        <v>2.0217854298688945E-2</v>
      </c>
      <c r="ET18" s="25">
        <f t="shared" si="57"/>
        <v>-3.1429631003152214E-2</v>
      </c>
    </row>
    <row r="19" spans="2:150" ht="16.5" customHeight="1" outlineLevel="1">
      <c r="B19" s="34" t="s">
        <v>1075</v>
      </c>
      <c r="C19" s="34" t="s">
        <v>413</v>
      </c>
      <c r="D19" s="25" t="s">
        <v>118</v>
      </c>
      <c r="E19" s="25" t="s">
        <v>118</v>
      </c>
      <c r="F19" s="25" t="s">
        <v>118</v>
      </c>
      <c r="G19" s="25" t="s">
        <v>118</v>
      </c>
      <c r="H19" s="25" t="s">
        <v>118</v>
      </c>
      <c r="I19" s="25" t="s">
        <v>118</v>
      </c>
      <c r="J19" s="25" t="s">
        <v>118</v>
      </c>
      <c r="K19" s="25" t="s">
        <v>118</v>
      </c>
      <c r="L19" s="25" t="s">
        <v>118</v>
      </c>
      <c r="M19" s="25" t="s">
        <v>118</v>
      </c>
      <c r="N19" s="25" t="s">
        <v>118</v>
      </c>
      <c r="O19" s="25" t="s">
        <v>118</v>
      </c>
      <c r="P19" s="25" t="s">
        <v>118</v>
      </c>
      <c r="Q19" s="25" t="s">
        <v>118</v>
      </c>
      <c r="R19" s="25" t="s">
        <v>118</v>
      </c>
      <c r="S19" s="25" t="s">
        <v>118</v>
      </c>
      <c r="T19" s="25" t="s">
        <v>118</v>
      </c>
      <c r="U19" s="25" t="s">
        <v>118</v>
      </c>
      <c r="V19" s="25" t="s">
        <v>118</v>
      </c>
      <c r="W19" s="25" t="s">
        <v>118</v>
      </c>
      <c r="X19" s="25" t="s">
        <v>118</v>
      </c>
      <c r="Y19" s="25" t="s">
        <v>118</v>
      </c>
      <c r="Z19" s="25" t="s">
        <v>118</v>
      </c>
      <c r="AA19" s="25" t="s">
        <v>118</v>
      </c>
      <c r="AB19" s="25" t="s">
        <v>118</v>
      </c>
      <c r="AC19" s="25" t="s">
        <v>118</v>
      </c>
      <c r="AD19" s="25" t="s">
        <v>118</v>
      </c>
      <c r="AE19" s="25" t="s">
        <v>118</v>
      </c>
      <c r="AF19" s="25" t="s">
        <v>118</v>
      </c>
      <c r="AG19" s="25" t="s">
        <v>118</v>
      </c>
      <c r="AH19" s="25" t="s">
        <v>118</v>
      </c>
      <c r="AI19" s="25" t="s">
        <v>118</v>
      </c>
      <c r="AJ19" s="25" t="s">
        <v>118</v>
      </c>
      <c r="AK19" s="25" t="s">
        <v>118</v>
      </c>
      <c r="AL19" s="25" t="s">
        <v>118</v>
      </c>
      <c r="AM19" s="25" t="s">
        <v>118</v>
      </c>
      <c r="AN19" s="25" t="s">
        <v>118</v>
      </c>
      <c r="AO19" s="25" t="s">
        <v>118</v>
      </c>
      <c r="AP19" s="25" t="s">
        <v>118</v>
      </c>
      <c r="AQ19" s="25" t="s">
        <v>118</v>
      </c>
      <c r="AR19" s="25" t="s">
        <v>118</v>
      </c>
      <c r="AS19" s="25" t="s">
        <v>118</v>
      </c>
      <c r="AT19" s="25" t="s">
        <v>118</v>
      </c>
      <c r="AU19" s="25" t="s">
        <v>118</v>
      </c>
      <c r="AV19" s="25" t="s">
        <v>118</v>
      </c>
      <c r="AW19" s="30">
        <v>32219</v>
      </c>
      <c r="AX19" s="25">
        <f t="shared" si="17"/>
        <v>5.4344569139735413E-2</v>
      </c>
      <c r="AY19" s="25" t="s">
        <v>118</v>
      </c>
      <c r="AZ19" s="25" t="s">
        <v>118</v>
      </c>
      <c r="BA19" s="25" t="s">
        <v>118</v>
      </c>
      <c r="BB19" s="25" t="s">
        <v>118</v>
      </c>
      <c r="BC19" s="25" t="s">
        <v>118</v>
      </c>
      <c r="BD19" s="25" t="s">
        <v>118</v>
      </c>
      <c r="BE19" s="25" t="s">
        <v>118</v>
      </c>
      <c r="BF19" s="25" t="s">
        <v>118</v>
      </c>
      <c r="BG19" s="25" t="s">
        <v>118</v>
      </c>
      <c r="BH19" s="25" t="s">
        <v>118</v>
      </c>
      <c r="BI19" s="30">
        <v>24673</v>
      </c>
      <c r="BJ19" s="25">
        <f t="shared" si="21"/>
        <v>3.9482119141469853E-2</v>
      </c>
      <c r="BK19" s="25" t="s">
        <v>118</v>
      </c>
      <c r="BL19" s="26">
        <v>18755</v>
      </c>
      <c r="BM19" s="25">
        <f t="shared" si="22"/>
        <v>3.5804005900299786E-2</v>
      </c>
      <c r="BN19" s="25" t="s">
        <v>118</v>
      </c>
      <c r="BO19" s="26">
        <v>28907</v>
      </c>
      <c r="BP19" s="25">
        <f t="shared" si="23"/>
        <v>5.1679352214980857E-2</v>
      </c>
      <c r="BQ19" s="25" t="s">
        <v>118</v>
      </c>
      <c r="BR19" s="26">
        <v>29809</v>
      </c>
      <c r="BS19" s="25">
        <f t="shared" si="24"/>
        <v>5.7241828212612825E-2</v>
      </c>
      <c r="BT19" s="25" t="s">
        <v>118</v>
      </c>
      <c r="BU19" s="30">
        <v>26542</v>
      </c>
      <c r="BV19" s="25">
        <f t="shared" si="25"/>
        <v>3.8431093827986144E-2</v>
      </c>
      <c r="BW19" s="25">
        <f t="shared" si="76"/>
        <v>7.5750820735216662E-2</v>
      </c>
      <c r="BX19" s="98">
        <v>23027</v>
      </c>
      <c r="BY19" s="25">
        <f t="shared" si="26"/>
        <v>3.809771359465465E-2</v>
      </c>
      <c r="BZ19" s="8">
        <f t="shared" si="59"/>
        <v>0.22777925886430284</v>
      </c>
      <c r="CA19" s="98">
        <v>34943</v>
      </c>
      <c r="CB19" s="25">
        <f t="shared" si="27"/>
        <v>5.4114822890209552E-2</v>
      </c>
      <c r="CC19" s="25">
        <f t="shared" si="77"/>
        <v>0.20880755526343098</v>
      </c>
      <c r="CD19" s="98">
        <v>38759</v>
      </c>
      <c r="CE19" s="25">
        <f t="shared" si="28"/>
        <v>6.600670994115633E-2</v>
      </c>
      <c r="CF19" s="25">
        <f t="shared" si="67"/>
        <v>0.30024489248213637</v>
      </c>
      <c r="CG19" s="98">
        <v>37606</v>
      </c>
      <c r="CH19" s="25">
        <f t="shared" si="29"/>
        <v>4.7221946665293765E-2</v>
      </c>
      <c r="CI19" s="25">
        <f t="shared" si="68"/>
        <v>0.41684876799035497</v>
      </c>
      <c r="CJ19" s="98">
        <v>30719</v>
      </c>
      <c r="CK19" s="25">
        <f t="shared" si="30"/>
        <v>4.5396709518102381E-2</v>
      </c>
      <c r="CL19" s="25">
        <f t="shared" si="69"/>
        <v>0.33404264558995966</v>
      </c>
      <c r="CM19" s="98">
        <v>39150</v>
      </c>
      <c r="CN19" s="25">
        <f t="shared" si="31"/>
        <v>5.4333042816935809E-2</v>
      </c>
      <c r="CO19" s="25">
        <f t="shared" si="70"/>
        <v>0.12039607360558624</v>
      </c>
      <c r="CP19" s="98">
        <v>40963</v>
      </c>
      <c r="CQ19" s="25">
        <f t="shared" si="32"/>
        <v>5.8684040301980628E-2</v>
      </c>
      <c r="CR19" s="25">
        <f t="shared" si="71"/>
        <v>5.686421218297677E-2</v>
      </c>
      <c r="CS19" s="98">
        <v>39252</v>
      </c>
      <c r="CT19" s="25">
        <f t="shared" si="33"/>
        <v>4.2089686675673935E-2</v>
      </c>
      <c r="CU19" s="25">
        <f t="shared" si="50"/>
        <v>4.3769611232250094E-2</v>
      </c>
      <c r="CV19" s="98">
        <v>34143</v>
      </c>
      <c r="CW19" s="25">
        <f t="shared" si="34"/>
        <v>4.2079384327787545E-2</v>
      </c>
      <c r="CX19" s="25">
        <f t="shared" si="60"/>
        <v>0.11146196165239752</v>
      </c>
      <c r="CY19" s="98">
        <v>42196</v>
      </c>
      <c r="CZ19" s="25">
        <f t="shared" si="35"/>
        <v>5.1200290886571756E-2</v>
      </c>
      <c r="DA19" s="25">
        <f t="shared" si="72"/>
        <v>7.780332056194128E-2</v>
      </c>
      <c r="DB19" s="98">
        <v>44055</v>
      </c>
      <c r="DC19" s="25">
        <f t="shared" si="36"/>
        <v>5.5542785874463804E-2</v>
      </c>
      <c r="DD19" s="25">
        <f>(DB19/CP19)-1</f>
        <v>7.54827527280717E-2</v>
      </c>
      <c r="DE19" s="98">
        <v>44915</v>
      </c>
      <c r="DF19" s="25">
        <f t="shared" si="37"/>
        <v>4.230159342485508E-2</v>
      </c>
      <c r="DG19" s="25">
        <f t="shared" si="74"/>
        <v>0.14427290329155196</v>
      </c>
      <c r="DH19" s="98">
        <v>38469</v>
      </c>
      <c r="DI19" s="25">
        <f t="shared" si="38"/>
        <v>4.2684313764542049E-2</v>
      </c>
      <c r="DJ19" s="25">
        <f>(DH19/CV19)-1</f>
        <v>0.12670239873473332</v>
      </c>
      <c r="DK19" s="98">
        <v>53743</v>
      </c>
      <c r="DL19" s="25">
        <f t="shared" si="39"/>
        <v>5.7835435409582026E-2</v>
      </c>
      <c r="DM19" s="25">
        <f t="shared" si="52"/>
        <v>0.27365153095080097</v>
      </c>
      <c r="DN19" s="98">
        <v>59150</v>
      </c>
      <c r="DO19" s="25">
        <f t="shared" si="40"/>
        <v>6.7358510118580586E-2</v>
      </c>
      <c r="DP19" s="25">
        <f t="shared" si="53"/>
        <v>0.34263988196572459</v>
      </c>
      <c r="DQ19" s="98">
        <v>51818</v>
      </c>
      <c r="DR19" s="25">
        <f t="shared" si="41"/>
        <v>4.2991358254128392E-2</v>
      </c>
      <c r="DS19" s="25">
        <f t="shared" si="61"/>
        <v>0.1536903039073807</v>
      </c>
      <c r="DT19" s="98">
        <v>44802</v>
      </c>
      <c r="DU19" s="25">
        <f t="shared" si="42"/>
        <v>4.3936107199315885E-2</v>
      </c>
      <c r="DV19" s="25">
        <f t="shared" si="62"/>
        <v>0.16462606254386647</v>
      </c>
      <c r="DW19" s="98">
        <v>67303.428279999876</v>
      </c>
      <c r="DX19" s="25">
        <f t="shared" si="43"/>
        <v>6.364815133760246E-2</v>
      </c>
      <c r="DY19" s="25">
        <f t="shared" si="75"/>
        <v>0.25231989803322996</v>
      </c>
      <c r="DZ19" s="98">
        <v>69138</v>
      </c>
      <c r="EA19" s="25">
        <f t="shared" si="44"/>
        <v>6.9786878395319676E-2</v>
      </c>
      <c r="EB19" s="25">
        <f t="shared" si="54"/>
        <v>0.16885883347421804</v>
      </c>
      <c r="EC19" s="98">
        <v>63072</v>
      </c>
      <c r="ED19" s="25">
        <f t="shared" si="45"/>
        <v>4.9642822286378133E-2</v>
      </c>
      <c r="EE19" s="25">
        <f t="shared" si="55"/>
        <v>0.21718321818673059</v>
      </c>
      <c r="EF19" s="98">
        <v>52671</v>
      </c>
      <c r="EG19" s="25">
        <f t="shared" si="46"/>
        <v>5.1784144737230198E-2</v>
      </c>
      <c r="EH19" s="25">
        <f t="shared" si="56"/>
        <v>0.17563948038034027</v>
      </c>
      <c r="EI19" s="98">
        <v>65210</v>
      </c>
      <c r="EJ19" s="25">
        <f t="shared" si="47"/>
        <v>6.138382351280014E-2</v>
      </c>
      <c r="EK19" s="25">
        <f t="shared" si="63"/>
        <v>-3.1104333516127403E-2</v>
      </c>
      <c r="EL19" s="98">
        <v>66037</v>
      </c>
      <c r="EM19" s="25">
        <f t="shared" si="78"/>
        <v>6.8684584685886882E-2</v>
      </c>
      <c r="EN19" s="25">
        <f t="shared" si="79"/>
        <v>-4.4852324336833616E-2</v>
      </c>
      <c r="EO19" s="98">
        <v>54835</v>
      </c>
      <c r="EP19" s="25">
        <f t="shared" si="0"/>
        <v>4.3631899067764511E-2</v>
      </c>
      <c r="EQ19" s="25">
        <f t="shared" si="1"/>
        <v>-0.1305967782851345</v>
      </c>
      <c r="ER19" s="98">
        <v>41562</v>
      </c>
      <c r="ES19" s="25">
        <f t="shared" si="49"/>
        <v>4.02170221289418E-2</v>
      </c>
      <c r="ET19" s="25">
        <f t="shared" si="57"/>
        <v>-0.21091302614341856</v>
      </c>
    </row>
    <row r="20" spans="2:150" s="21" customFormat="1" ht="16.5" customHeight="1">
      <c r="B20" s="284" t="s">
        <v>1069</v>
      </c>
      <c r="C20" s="284" t="s">
        <v>414</v>
      </c>
      <c r="D20" s="285"/>
      <c r="E20" s="286" t="s">
        <v>118</v>
      </c>
      <c r="F20" s="287"/>
      <c r="G20" s="285"/>
      <c r="H20" s="286">
        <f t="shared" si="3"/>
        <v>0</v>
      </c>
      <c r="I20" s="287"/>
      <c r="J20" s="285"/>
      <c r="K20" s="286">
        <f t="shared" si="4"/>
        <v>0</v>
      </c>
      <c r="L20" s="287"/>
      <c r="M20" s="285"/>
      <c r="N20" s="286">
        <f t="shared" si="5"/>
        <v>0</v>
      </c>
      <c r="O20" s="287"/>
      <c r="P20" s="285"/>
      <c r="Q20" s="286">
        <f t="shared" si="6"/>
        <v>0</v>
      </c>
      <c r="R20" s="288"/>
      <c r="S20" s="285"/>
      <c r="T20" s="286">
        <f t="shared" si="7"/>
        <v>0</v>
      </c>
      <c r="U20" s="288"/>
      <c r="V20" s="285"/>
      <c r="W20" s="286">
        <f t="shared" si="8"/>
        <v>0</v>
      </c>
      <c r="X20" s="288"/>
      <c r="Y20" s="285"/>
      <c r="Z20" s="286">
        <f t="shared" si="9"/>
        <v>0</v>
      </c>
      <c r="AA20" s="288"/>
      <c r="AB20" s="285">
        <v>-30818</v>
      </c>
      <c r="AC20" s="286">
        <f t="shared" si="10"/>
        <v>-6.8584425295541943E-2</v>
      </c>
      <c r="AD20" s="289" t="s">
        <v>118</v>
      </c>
      <c r="AE20" s="285">
        <v>-39166</v>
      </c>
      <c r="AF20" s="286">
        <f t="shared" si="11"/>
        <v>-8.13543127174534E-2</v>
      </c>
      <c r="AG20" s="289" t="s">
        <v>118</v>
      </c>
      <c r="AH20" s="285">
        <v>-35243</v>
      </c>
      <c r="AI20" s="286">
        <f t="shared" si="12"/>
        <v>-7.9167153369933421E-2</v>
      </c>
      <c r="AJ20" s="289" t="s">
        <v>118</v>
      </c>
      <c r="AK20" s="285">
        <v>-63108</v>
      </c>
      <c r="AL20" s="286">
        <f t="shared" si="13"/>
        <v>-0.10564076982438401</v>
      </c>
      <c r="AM20" s="289" t="s">
        <v>118</v>
      </c>
      <c r="AN20" s="285">
        <v>-38096.471140000001</v>
      </c>
      <c r="AO20" s="286">
        <f t="shared" si="14"/>
        <v>-7.3618854773562101E-2</v>
      </c>
      <c r="AP20" s="289">
        <f>AN20/AB20-1</f>
        <v>0.23617597313258498</v>
      </c>
      <c r="AQ20" s="285">
        <v>-45841.013149999999</v>
      </c>
      <c r="AR20" s="286">
        <f t="shared" si="15"/>
        <v>-8.6207831280927086E-2</v>
      </c>
      <c r="AS20" s="289">
        <f>AQ20/AE20-1</f>
        <v>0.17042876857478428</v>
      </c>
      <c r="AT20" s="285">
        <v>-31614.187699999999</v>
      </c>
      <c r="AU20" s="286">
        <f t="shared" si="16"/>
        <v>-6.452641294603792E-2</v>
      </c>
      <c r="AV20" s="289">
        <f>AT20/AH20-1</f>
        <v>-0.10296547683227875</v>
      </c>
      <c r="AW20" s="285">
        <v>-54955.870880000002</v>
      </c>
      <c r="AX20" s="286">
        <f t="shared" si="17"/>
        <v>-9.2695400995453994E-2</v>
      </c>
      <c r="AY20" s="289">
        <f>AW20/AK20-1</f>
        <v>-0.12917742790137543</v>
      </c>
      <c r="AZ20" s="285">
        <v>-38298.768657422399</v>
      </c>
      <c r="BA20" s="286">
        <f t="shared" si="18"/>
        <v>-8.0115198377072289E-2</v>
      </c>
      <c r="BB20" s="289">
        <f>AZ20/AN20-1</f>
        <v>5.3101379568458729E-3</v>
      </c>
      <c r="BC20" s="285">
        <v>-44106.120557264061</v>
      </c>
      <c r="BD20" s="286">
        <f t="shared" si="19"/>
        <v>-8.5547292485708401E-2</v>
      </c>
      <c r="BE20" s="289">
        <f>BC20/AQ20-1</f>
        <v>-3.7845860584692081E-2</v>
      </c>
      <c r="BF20" s="285">
        <v>-38567.57287470861</v>
      </c>
      <c r="BG20" s="286">
        <f t="shared" si="20"/>
        <v>-8.1459431545684566E-2</v>
      </c>
      <c r="BH20" s="289">
        <f>BF20/AT20-1</f>
        <v>0.21994508417208558</v>
      </c>
      <c r="BI20" s="285">
        <v>-61329.201747295854</v>
      </c>
      <c r="BJ20" s="286">
        <f t="shared" si="21"/>
        <v>-9.8139944483361399E-2</v>
      </c>
      <c r="BK20" s="289">
        <f>BI20/AW20-1</f>
        <v>0.11597179273552904</v>
      </c>
      <c r="BL20" s="285">
        <v>-41799.932597448118</v>
      </c>
      <c r="BM20" s="286">
        <f t="shared" si="22"/>
        <v>-7.9797655737198922E-2</v>
      </c>
      <c r="BN20" s="289">
        <f>BL20/AZ20-1</f>
        <v>9.1417141144750191E-2</v>
      </c>
      <c r="BO20" s="285">
        <v>-47715.013535506092</v>
      </c>
      <c r="BP20" s="286">
        <f t="shared" si="23"/>
        <v>-8.5303939891514108E-2</v>
      </c>
      <c r="BQ20" s="289">
        <f>BO20/BC20-1</f>
        <v>8.182295184081112E-2</v>
      </c>
      <c r="BR20" s="285">
        <v>-42482.445350684997</v>
      </c>
      <c r="BS20" s="286">
        <f t="shared" si="24"/>
        <v>-8.1578477601248714E-2</v>
      </c>
      <c r="BT20" s="289">
        <f>BR20/BF20-1</f>
        <v>0.10150684069994043</v>
      </c>
      <c r="BU20" s="285">
        <v>-55647.317718422986</v>
      </c>
      <c r="BV20" s="286">
        <f t="shared" si="25"/>
        <v>-8.0573705391924863E-2</v>
      </c>
      <c r="BW20" s="289">
        <f>BU20/BI20-1</f>
        <v>-9.2645654386385279E-2</v>
      </c>
      <c r="BX20" s="285">
        <v>-37284.526301430524</v>
      </c>
      <c r="BY20" s="286">
        <f t="shared" si="26"/>
        <v>-6.1686507341132957E-2</v>
      </c>
      <c r="BZ20" s="289">
        <f>BX20/BL20-1</f>
        <v>-0.10802424825664092</v>
      </c>
      <c r="CA20" s="285">
        <v>-43255.4330914315</v>
      </c>
      <c r="CB20" s="286">
        <f t="shared" si="27"/>
        <v>-6.6987954691415302E-2</v>
      </c>
      <c r="CC20" s="289">
        <f>CA20/BO20-1</f>
        <v>-9.3462835146344236E-2</v>
      </c>
      <c r="CD20" s="285">
        <v>-36249.122169808499</v>
      </c>
      <c r="CE20" s="286">
        <f t="shared" si="28"/>
        <v>-6.1732379387602593E-2</v>
      </c>
      <c r="CF20" s="289">
        <f>CD20/BR20-1</f>
        <v>-0.14672703347044946</v>
      </c>
      <c r="CG20" s="285">
        <v>-32010</v>
      </c>
      <c r="CH20" s="286">
        <f t="shared" si="29"/>
        <v>-4.0195035705899412E-2</v>
      </c>
      <c r="CI20" s="289">
        <f>CG20/BU20-1</f>
        <v>-0.4247701180859873</v>
      </c>
      <c r="CJ20" s="285">
        <v>-23221</v>
      </c>
      <c r="CK20" s="286">
        <f t="shared" si="30"/>
        <v>-3.431612330218612E-2</v>
      </c>
      <c r="CL20" s="289">
        <f>CJ20/BX20-1</f>
        <v>-0.37719471578457298</v>
      </c>
      <c r="CM20" s="285">
        <v>-23658</v>
      </c>
      <c r="CN20" s="286">
        <f t="shared" si="31"/>
        <v>-3.2832978977345273E-2</v>
      </c>
      <c r="CO20" s="289">
        <f>CM20/CA20-1</f>
        <v>-0.45306292622263833</v>
      </c>
      <c r="CP20" s="285">
        <v>-16712.759999999998</v>
      </c>
      <c r="CQ20" s="286">
        <f t="shared" si="32"/>
        <v>-2.3942882147238474E-2</v>
      </c>
      <c r="CR20" s="289">
        <f>CP20/CD20-1</f>
        <v>-0.5389471799700607</v>
      </c>
      <c r="CS20" s="285">
        <v>-24608</v>
      </c>
      <c r="CT20" s="286">
        <f t="shared" si="33"/>
        <v>-2.638701237427352E-2</v>
      </c>
      <c r="CU20" s="289">
        <f>CS20/CG20-1</f>
        <v>-0.23124023742580446</v>
      </c>
      <c r="CV20" s="285">
        <v>-18245.048637716682</v>
      </c>
      <c r="CW20" s="286">
        <f t="shared" si="34"/>
        <v>-2.2486026819718737E-2</v>
      </c>
      <c r="CX20" s="289">
        <f>CV20/CJ20-1</f>
        <v>-0.21428669576173798</v>
      </c>
      <c r="CY20" s="285">
        <v>-17401.057228106576</v>
      </c>
      <c r="CZ20" s="286">
        <f t="shared" si="35"/>
        <v>-2.111430447940418E-2</v>
      </c>
      <c r="DA20" s="289">
        <f>CY20/CM20-1</f>
        <v>-0.26447471349621365</v>
      </c>
      <c r="DB20" s="285">
        <v>-17257.685964981421</v>
      </c>
      <c r="DC20" s="286">
        <f t="shared" si="36"/>
        <v>-2.1757801753301609E-2</v>
      </c>
      <c r="DD20" s="289">
        <f>DB20/CP20-1</f>
        <v>3.2605384447657038E-2</v>
      </c>
      <c r="DE20" s="285">
        <v>-27165.665890662003</v>
      </c>
      <c r="DF20" s="286">
        <f t="shared" si="37"/>
        <v>-2.5585015109033455E-2</v>
      </c>
      <c r="DG20" s="289">
        <f>DE20/CS20-1</f>
        <v>0.10393635771545862</v>
      </c>
      <c r="DH20" s="285">
        <v>-20626.570671578153</v>
      </c>
      <c r="DI20" s="286">
        <f t="shared" si="38"/>
        <v>-2.2886766342565253E-2</v>
      </c>
      <c r="DJ20" s="289">
        <f>DH20/CV20-1</f>
        <v>0.13052977172877034</v>
      </c>
      <c r="DK20" s="285">
        <v>-20512</v>
      </c>
      <c r="DL20" s="286">
        <f t="shared" si="39"/>
        <v>-2.2073952907752572E-2</v>
      </c>
      <c r="DM20" s="289">
        <f>DK20/CY20-1</f>
        <v>0.1787789518253271</v>
      </c>
      <c r="DN20" s="285">
        <v>-20112</v>
      </c>
      <c r="DO20" s="286">
        <f t="shared" si="40"/>
        <v>-2.2903032214791084E-2</v>
      </c>
      <c r="DP20" s="289">
        <f>DN20/DB20-1</f>
        <v>0.16539378690807305</v>
      </c>
      <c r="DQ20" s="285">
        <v>-33055</v>
      </c>
      <c r="DR20" s="286">
        <f t="shared" si="41"/>
        <v>-2.7424434503265545E-2</v>
      </c>
      <c r="DS20" s="289">
        <f>DQ20/DE20-1</f>
        <v>0.21679329095195898</v>
      </c>
      <c r="DT20" s="285">
        <v>-24323</v>
      </c>
      <c r="DU20" s="286">
        <f t="shared" si="42"/>
        <v>-2.3852906910605782E-2</v>
      </c>
      <c r="DV20" s="289">
        <f>DT20/DH20-1</f>
        <v>0.17920716862135722</v>
      </c>
      <c r="DW20" s="285">
        <v>-25217</v>
      </c>
      <c r="DX20" s="286">
        <f t="shared" si="43"/>
        <v>-2.3847454331791793E-2</v>
      </c>
      <c r="DY20" s="289">
        <f>DW20/DK20-1</f>
        <v>0.22937792511700472</v>
      </c>
      <c r="DZ20" s="285">
        <v>-24159</v>
      </c>
      <c r="EA20" s="286">
        <f t="shared" si="44"/>
        <v>-2.4385738597479362E-2</v>
      </c>
      <c r="EB20" s="289">
        <f>DZ20/DN20-1</f>
        <v>0.20122315035799532</v>
      </c>
      <c r="EC20" s="285">
        <v>-36917</v>
      </c>
      <c r="ED20" s="286">
        <f t="shared" si="45"/>
        <v>-2.9056698223398996E-2</v>
      </c>
      <c r="EE20" s="289">
        <f>EC20/DQ20-1</f>
        <v>0.1168355770685221</v>
      </c>
      <c r="EF20" s="285">
        <v>-27551</v>
      </c>
      <c r="EG20" s="286">
        <f t="shared" si="46"/>
        <v>-2.70871062188952E-2</v>
      </c>
      <c r="EH20" s="289">
        <f>EF20/DT20-1</f>
        <v>0.13271389220079755</v>
      </c>
      <c r="EI20" s="285">
        <v>-29119</v>
      </c>
      <c r="EJ20" s="286">
        <f>EI20/EI$5</f>
        <v>-2.7410451723190114E-2</v>
      </c>
      <c r="EK20" s="289">
        <f>EI20/DW20-1</f>
        <v>0.15473688384819773</v>
      </c>
      <c r="EL20" s="285">
        <v>-25462</v>
      </c>
      <c r="EM20" s="286">
        <f>EL20/EL$5</f>
        <v>-2.6482833794267635E-2</v>
      </c>
      <c r="EN20" s="289">
        <f>EL20/DZ20-1</f>
        <v>5.3934351587400231E-2</v>
      </c>
      <c r="EO20" s="285">
        <v>-39177</v>
      </c>
      <c r="EP20" s="286">
        <f t="shared" si="0"/>
        <v>-3.117291711092934E-2</v>
      </c>
      <c r="EQ20" s="289">
        <f>EO20/EC20-1</f>
        <v>6.1218408863125351E-2</v>
      </c>
      <c r="ER20" s="285">
        <v>-28391</v>
      </c>
      <c r="ES20" s="286">
        <f t="shared" si="49"/>
        <v>-2.7472245687473813E-2</v>
      </c>
      <c r="ET20" s="289">
        <f>ER20/EF20-1</f>
        <v>3.0488911473267821E-2</v>
      </c>
    </row>
    <row r="21" spans="2:150" s="21" customFormat="1" ht="16.5" customHeight="1" collapsed="1">
      <c r="B21" s="284" t="s">
        <v>1077</v>
      </c>
      <c r="C21" s="284" t="s">
        <v>415</v>
      </c>
      <c r="D21" s="285">
        <v>-19828</v>
      </c>
      <c r="E21" s="286">
        <f t="shared" si="2"/>
        <v>-6.8865395034800853E-2</v>
      </c>
      <c r="F21" s="287"/>
      <c r="G21" s="285">
        <v>-24506</v>
      </c>
      <c r="H21" s="286">
        <f t="shared" si="3"/>
        <v>-8.1233115107317483E-2</v>
      </c>
      <c r="I21" s="287"/>
      <c r="J21" s="285">
        <v>-21208</v>
      </c>
      <c r="K21" s="286">
        <f t="shared" si="4"/>
        <v>-7.2958199025068199E-2</v>
      </c>
      <c r="L21" s="287"/>
      <c r="M21" s="285">
        <v>-22996</v>
      </c>
      <c r="N21" s="286">
        <f t="shared" si="5"/>
        <v>-5.17282489866248E-2</v>
      </c>
      <c r="O21" s="287"/>
      <c r="P21" s="285">
        <v>-22115</v>
      </c>
      <c r="Q21" s="286">
        <f t="shared" si="6"/>
        <v>-5.8527742123301266E-2</v>
      </c>
      <c r="R21" s="288">
        <f>(P21/D21)-1</f>
        <v>0.11534194068993342</v>
      </c>
      <c r="S21" s="285">
        <v>-27534</v>
      </c>
      <c r="T21" s="286">
        <f t="shared" si="7"/>
        <v>-6.6351624571355586E-2</v>
      </c>
      <c r="U21" s="288">
        <f>(S21/G21)-1</f>
        <v>0.12356157675671264</v>
      </c>
      <c r="V21" s="285">
        <v>-25247</v>
      </c>
      <c r="W21" s="286">
        <f t="shared" si="8"/>
        <v>-6.3193015653706178E-2</v>
      </c>
      <c r="X21" s="288">
        <f>(V21/J21)-1</f>
        <v>0.19044700113164836</v>
      </c>
      <c r="Y21" s="285">
        <v>-33628</v>
      </c>
      <c r="Z21" s="286">
        <f t="shared" si="9"/>
        <v>-5.7642104036215724E-2</v>
      </c>
      <c r="AA21" s="288">
        <f>(Y21/M21)-1</f>
        <v>0.46234127674378156</v>
      </c>
      <c r="AB21" s="285">
        <v>-32238</v>
      </c>
      <c r="AC21" s="286">
        <f t="shared" si="10"/>
        <v>-7.1744587665574705E-2</v>
      </c>
      <c r="AD21" s="289">
        <f>(AB21/P21)-1</f>
        <v>0.45774361293239885</v>
      </c>
      <c r="AE21" s="285">
        <v>-45724</v>
      </c>
      <c r="AF21" s="286">
        <f t="shared" si="11"/>
        <v>-9.497637222828062E-2</v>
      </c>
      <c r="AG21" s="289">
        <f>(AE21/S21)-1</f>
        <v>0.66063775695503746</v>
      </c>
      <c r="AH21" s="285">
        <v>-43111</v>
      </c>
      <c r="AI21" s="286">
        <f t="shared" si="12"/>
        <v>-9.6841220921351751E-2</v>
      </c>
      <c r="AJ21" s="289">
        <f>(AH21/V21)-1</f>
        <v>0.70756921614449242</v>
      </c>
      <c r="AK21" s="285">
        <v>-53043</v>
      </c>
      <c r="AL21" s="286">
        <f t="shared" si="13"/>
        <v>-8.8792282338131481E-2</v>
      </c>
      <c r="AM21" s="289">
        <f>(AK21/Y21)-1</f>
        <v>0.57734625906982284</v>
      </c>
      <c r="AN21" s="285">
        <v>-46037</v>
      </c>
      <c r="AO21" s="286">
        <f t="shared" si="14"/>
        <v>-8.8963389935923565E-2</v>
      </c>
      <c r="AP21" s="289">
        <f>(AN21/AB21)-1</f>
        <v>0.42803523791798503</v>
      </c>
      <c r="AQ21" s="285">
        <v>-56514</v>
      </c>
      <c r="AR21" s="286">
        <f t="shared" si="15"/>
        <v>-0.10627926920088837</v>
      </c>
      <c r="AS21" s="289">
        <f>(AQ21/AE21)-1</f>
        <v>0.23598110401539674</v>
      </c>
      <c r="AT21" s="285">
        <v>-53443</v>
      </c>
      <c r="AU21" s="286">
        <f t="shared" si="16"/>
        <v>-0.10908030026895502</v>
      </c>
      <c r="AV21" s="289">
        <f>(AT21/AH21)-1</f>
        <v>0.239660411495906</v>
      </c>
      <c r="AW21" s="285">
        <v>-56530</v>
      </c>
      <c r="AX21" s="286">
        <f t="shared" si="17"/>
        <v>-9.5350522780633884E-2</v>
      </c>
      <c r="AY21" s="289">
        <f>(AW21/AK21)-1</f>
        <v>6.5739117319910223E-2</v>
      </c>
      <c r="AZ21" s="285">
        <v>-30030</v>
      </c>
      <c r="BA21" s="286">
        <f t="shared" si="18"/>
        <v>-6.2818192114310167E-2</v>
      </c>
      <c r="BB21" s="289">
        <f>(AZ21/AN21)-1</f>
        <v>-0.34769859026435257</v>
      </c>
      <c r="BC21" s="285">
        <v>-41214</v>
      </c>
      <c r="BD21" s="286">
        <f t="shared" si="19"/>
        <v>-7.9937797021354964E-2</v>
      </c>
      <c r="BE21" s="289">
        <f>(BC21/AQ21)-1</f>
        <v>-0.27072937679159148</v>
      </c>
      <c r="BF21" s="285">
        <v>-40375</v>
      </c>
      <c r="BG21" s="286">
        <f t="shared" si="20"/>
        <v>-8.527693872107224E-2</v>
      </c>
      <c r="BH21" s="289">
        <f>(BF21/AT21)-1</f>
        <v>-0.24452220122373369</v>
      </c>
      <c r="BI21" s="285">
        <v>-47882</v>
      </c>
      <c r="BJ21" s="286">
        <f t="shared" si="21"/>
        <v>-7.6621522665742292E-2</v>
      </c>
      <c r="BK21" s="289">
        <f>(BI21/AW21)-1</f>
        <v>-0.15298071820272419</v>
      </c>
      <c r="BL21" s="285">
        <v>-46347</v>
      </c>
      <c r="BM21" s="286">
        <f t="shared" si="22"/>
        <v>-8.8478179763326795E-2</v>
      </c>
      <c r="BN21" s="289">
        <f>(BL21/AZ21)-1</f>
        <v>0.54335664335664347</v>
      </c>
      <c r="BO21" s="285">
        <v>-57916</v>
      </c>
      <c r="BP21" s="286">
        <f t="shared" si="23"/>
        <v>-0.10354105797498292</v>
      </c>
      <c r="BQ21" s="289">
        <f>(BO21/BC21)-1</f>
        <v>0.40525064298539326</v>
      </c>
      <c r="BR21" s="285">
        <v>-50853</v>
      </c>
      <c r="BS21" s="286">
        <f t="shared" si="24"/>
        <v>-9.7652342919789331E-2</v>
      </c>
      <c r="BT21" s="289">
        <f>(BR21/BF21)-1</f>
        <v>0.25951702786377706</v>
      </c>
      <c r="BU21" s="285">
        <v>-42200</v>
      </c>
      <c r="BV21" s="286">
        <f t="shared" si="25"/>
        <v>-6.1102861861992895E-2</v>
      </c>
      <c r="BW21" s="289">
        <f>(BU21/BI21)-1</f>
        <v>-0.11866672235913289</v>
      </c>
      <c r="BX21" s="285">
        <v>-37763</v>
      </c>
      <c r="BY21" s="286">
        <f t="shared" si="26"/>
        <v>-6.2478132560687176E-2</v>
      </c>
      <c r="BZ21" s="289">
        <f>(BX21/BL21)-1</f>
        <v>-0.18521155630353636</v>
      </c>
      <c r="CA21" s="285">
        <v>-45721</v>
      </c>
      <c r="CB21" s="286">
        <f t="shared" si="27"/>
        <v>-7.0806279293800498E-2</v>
      </c>
      <c r="CC21" s="289">
        <f>(CA21/BO21)-1</f>
        <v>-0.21056357483251609</v>
      </c>
      <c r="CD21" s="285">
        <v>-39233</v>
      </c>
      <c r="CE21" s="286">
        <f t="shared" si="28"/>
        <v>-6.6813933566949257E-2</v>
      </c>
      <c r="CF21" s="289">
        <f>(CD21/BR21)-1</f>
        <v>-0.22850175997482935</v>
      </c>
      <c r="CG21" s="285">
        <v>-47283</v>
      </c>
      <c r="CH21" s="286">
        <f t="shared" si="29"/>
        <v>-5.9373379359014121E-2</v>
      </c>
      <c r="CI21" s="289">
        <f>(CG21/BU21)-1</f>
        <v>0.12045023696682455</v>
      </c>
      <c r="CJ21" s="285">
        <v>-37491</v>
      </c>
      <c r="CK21" s="286">
        <f t="shared" si="30"/>
        <v>-5.5404408885158248E-2</v>
      </c>
      <c r="CL21" s="289">
        <f>(CJ21/BX21)-1</f>
        <v>-7.2028175727564259E-3</v>
      </c>
      <c r="CM21" s="285">
        <v>-47480</v>
      </c>
      <c r="CN21" s="286">
        <f t="shared" si="31"/>
        <v>-6.5893559973131857E-2</v>
      </c>
      <c r="CO21" s="289">
        <f>(CM21/CA21)-1</f>
        <v>3.8472474355329078E-2</v>
      </c>
      <c r="CP21" s="285">
        <v>-43211</v>
      </c>
      <c r="CQ21" s="286">
        <f t="shared" si="32"/>
        <v>-6.190454960547042E-2</v>
      </c>
      <c r="CR21" s="289">
        <f>(CP21/CD21)-1</f>
        <v>0.10139423444549234</v>
      </c>
      <c r="CS21" s="285">
        <v>-52071</v>
      </c>
      <c r="CT21" s="286">
        <f t="shared" si="33"/>
        <v>-5.5835424306761888E-2</v>
      </c>
      <c r="CU21" s="289">
        <f>(CS21/CG21)-1</f>
        <v>0.10126261024046701</v>
      </c>
      <c r="CV21" s="285">
        <v>-43029</v>
      </c>
      <c r="CW21" s="286">
        <f t="shared" si="34"/>
        <v>-5.3030894421707823E-2</v>
      </c>
      <c r="CX21" s="289">
        <f>(CV21/CJ21)-1</f>
        <v>0.14771545170841005</v>
      </c>
      <c r="CY21" s="285">
        <v>-51094</v>
      </c>
      <c r="CZ21" s="286">
        <f t="shared" si="35"/>
        <v>-6.1997053335825607E-2</v>
      </c>
      <c r="DA21" s="289">
        <f>(CY21/CM21)-1</f>
        <v>7.6116259477674753E-2</v>
      </c>
      <c r="DB21" s="285">
        <v>-49356</v>
      </c>
      <c r="DC21" s="286">
        <f t="shared" si="36"/>
        <v>-6.2226075124731259E-2</v>
      </c>
      <c r="DD21" s="289">
        <f>(DB21/CP21)-1</f>
        <v>0.14220915970470482</v>
      </c>
      <c r="DE21" s="285">
        <v>-55832</v>
      </c>
      <c r="DF21" s="286">
        <f t="shared" si="37"/>
        <v>-5.2583381144306107E-2</v>
      </c>
      <c r="DG21" s="289">
        <f>(DE21/CS21)-1</f>
        <v>7.2228303662307258E-2</v>
      </c>
      <c r="DH21" s="285">
        <v>-43882</v>
      </c>
      <c r="DI21" s="286">
        <f t="shared" si="38"/>
        <v>-4.8690453524022827E-2</v>
      </c>
      <c r="DJ21" s="289">
        <f>(DH21/CV21)-1</f>
        <v>1.9823839735991999E-2</v>
      </c>
      <c r="DK21" s="285">
        <v>-59504</v>
      </c>
      <c r="DL21" s="286">
        <f t="shared" si="39"/>
        <v>-6.4035125478885971E-2</v>
      </c>
      <c r="DM21" s="289">
        <f>(DK21/CY21)-1</f>
        <v>0.1645985830038752</v>
      </c>
      <c r="DN21" s="285">
        <v>-57373</v>
      </c>
      <c r="DO21" s="286">
        <f t="shared" si="40"/>
        <v>-6.5334907878838958E-2</v>
      </c>
      <c r="DP21" s="289">
        <f>(DN21/DB21)-1</f>
        <v>0.16243212578004695</v>
      </c>
      <c r="DQ21" s="285">
        <v>-58878</v>
      </c>
      <c r="DR21" s="286">
        <f t="shared" si="41"/>
        <v>-4.8848762809961241E-2</v>
      </c>
      <c r="DS21" s="289">
        <f>(DQ21/DE21)-1</f>
        <v>5.4556526723026133E-2</v>
      </c>
      <c r="DT21" s="285">
        <v>-49619</v>
      </c>
      <c r="DU21" s="286">
        <f t="shared" si="42"/>
        <v>-4.8660008551467675E-2</v>
      </c>
      <c r="DV21" s="289">
        <f>(DT21/DH21)-1</f>
        <v>0.13073697643680782</v>
      </c>
      <c r="DW21" s="285">
        <v>-67586</v>
      </c>
      <c r="DX21" s="286">
        <f t="shared" si="43"/>
        <v>-6.3915376470971175E-2</v>
      </c>
      <c r="DY21" s="289">
        <f>(DW21/DK21)-1</f>
        <v>0.13582280182844841</v>
      </c>
      <c r="DZ21" s="285">
        <v>-63902</v>
      </c>
      <c r="EA21" s="286">
        <f t="shared" si="44"/>
        <v>-6.4501737152039662E-2</v>
      </c>
      <c r="EB21" s="289">
        <f>(DZ21/DN21)-1</f>
        <v>0.11379917382741001</v>
      </c>
      <c r="EC21" s="285">
        <v>-74969</v>
      </c>
      <c r="ED21" s="286">
        <f t="shared" si="45"/>
        <v>-5.9006734271744708E-2</v>
      </c>
      <c r="EE21" s="289">
        <f>(EC21/DQ21)-1</f>
        <v>0.27329392982098577</v>
      </c>
      <c r="EF21" s="285">
        <v>-56027</v>
      </c>
      <c r="EG21" s="286">
        <f t="shared" si="46"/>
        <v>-5.5083637622084188E-2</v>
      </c>
      <c r="EH21" s="289">
        <f>(EF21/DT21)-1</f>
        <v>0.12914407787339521</v>
      </c>
      <c r="EI21" s="285">
        <v>-68200</v>
      </c>
      <c r="EJ21" s="286">
        <f>EI21/EI$5</f>
        <v>-6.419838619188728E-2</v>
      </c>
      <c r="EK21" s="289">
        <f>(EI21/DW21)-1</f>
        <v>9.0847216879235138E-3</v>
      </c>
      <c r="EL21" s="285">
        <v>-62010</v>
      </c>
      <c r="EM21" s="286">
        <f>EL21/EL$5</f>
        <v>-6.4496132416249158E-2</v>
      </c>
      <c r="EN21" s="289">
        <f>(EL21/DZ21)-1</f>
        <v>-2.9607837000406922E-2</v>
      </c>
      <c r="EO21" s="285">
        <v>-57860</v>
      </c>
      <c r="EP21" s="286">
        <f t="shared" si="0"/>
        <v>-4.6038874442616118E-2</v>
      </c>
      <c r="EQ21" s="289">
        <f>(EO21/EC21)-1</f>
        <v>-0.22821432858915014</v>
      </c>
      <c r="ER21" s="285">
        <v>-47511</v>
      </c>
      <c r="ES21" s="286">
        <f t="shared" si="49"/>
        <v>-4.5973507972863523E-2</v>
      </c>
      <c r="ET21" s="289">
        <f>(ER21/EF21)-1</f>
        <v>-0.15199814375211951</v>
      </c>
    </row>
    <row r="22" spans="2:150" s="21" customFormat="1" ht="16.5" customHeight="1" collapsed="1">
      <c r="B22" s="284" t="s">
        <v>1062</v>
      </c>
      <c r="C22" s="284" t="s">
        <v>1063</v>
      </c>
      <c r="D22" s="285">
        <f>SUM(D23:D24)</f>
        <v>0</v>
      </c>
      <c r="E22" s="286">
        <f t="shared" si="2"/>
        <v>0</v>
      </c>
      <c r="F22" s="287"/>
      <c r="G22" s="285">
        <f t="shared" ref="G22" si="80">SUM(G23:G24)</f>
        <v>0</v>
      </c>
      <c r="H22" s="286">
        <f t="shared" si="3"/>
        <v>0</v>
      </c>
      <c r="I22" s="287"/>
      <c r="J22" s="285">
        <f t="shared" ref="J22" si="81">SUM(J23:J24)</f>
        <v>0</v>
      </c>
      <c r="K22" s="286">
        <f t="shared" si="4"/>
        <v>0</v>
      </c>
      <c r="L22" s="287"/>
      <c r="M22" s="285">
        <f t="shared" ref="M22" si="82">SUM(M23:M24)</f>
        <v>0</v>
      </c>
      <c r="N22" s="286">
        <f t="shared" si="5"/>
        <v>0</v>
      </c>
      <c r="O22" s="287"/>
      <c r="P22" s="285">
        <f t="shared" ref="P22" si="83">SUM(P23:P24)</f>
        <v>0</v>
      </c>
      <c r="Q22" s="286">
        <f t="shared" si="6"/>
        <v>0</v>
      </c>
      <c r="R22" s="288" t="e">
        <f>(P22/D22)-1</f>
        <v>#DIV/0!</v>
      </c>
      <c r="S22" s="285">
        <f>SUM(S23:S24)</f>
        <v>0</v>
      </c>
      <c r="T22" s="286">
        <f t="shared" si="7"/>
        <v>0</v>
      </c>
      <c r="U22" s="288" t="e">
        <f>(S22/G22)-1</f>
        <v>#DIV/0!</v>
      </c>
      <c r="V22" s="285">
        <f>SUM(V23:V24)</f>
        <v>0</v>
      </c>
      <c r="W22" s="286">
        <f t="shared" si="8"/>
        <v>0</v>
      </c>
      <c r="X22" s="288" t="e">
        <f>(V22/J22)-1</f>
        <v>#DIV/0!</v>
      </c>
      <c r="Y22" s="285">
        <f>SUM(Y23:Y24)</f>
        <v>0</v>
      </c>
      <c r="Z22" s="286">
        <f t="shared" si="9"/>
        <v>0</v>
      </c>
      <c r="AA22" s="288" t="e">
        <f>(Y22/M22)-1</f>
        <v>#DIV/0!</v>
      </c>
      <c r="AB22" s="285">
        <f>SUM(AB23:AB24)</f>
        <v>0</v>
      </c>
      <c r="AC22" s="286">
        <f t="shared" si="10"/>
        <v>0</v>
      </c>
      <c r="AD22" s="289" t="e">
        <f>(AB22/P22)-1</f>
        <v>#DIV/0!</v>
      </c>
      <c r="AE22" s="285">
        <f>SUM(AE23:AE24)</f>
        <v>0</v>
      </c>
      <c r="AF22" s="286">
        <f t="shared" si="11"/>
        <v>0</v>
      </c>
      <c r="AG22" s="289" t="e">
        <f>(AE22/S22)-1</f>
        <v>#DIV/0!</v>
      </c>
      <c r="AH22" s="285">
        <f>SUM(AH23:AH24)</f>
        <v>0</v>
      </c>
      <c r="AI22" s="286">
        <f t="shared" si="12"/>
        <v>0</v>
      </c>
      <c r="AJ22" s="289" t="e">
        <f>(AH22/V22)-1</f>
        <v>#DIV/0!</v>
      </c>
      <c r="AK22" s="285">
        <f>SUM(AK23:AK24)</f>
        <v>0</v>
      </c>
      <c r="AL22" s="286">
        <f t="shared" si="13"/>
        <v>0</v>
      </c>
      <c r="AM22" s="289" t="e">
        <f>(AK22/Y22)-1</f>
        <v>#DIV/0!</v>
      </c>
      <c r="AN22" s="285">
        <f>SUM(AN23:AN24)</f>
        <v>0</v>
      </c>
      <c r="AO22" s="286">
        <f t="shared" si="14"/>
        <v>0</v>
      </c>
      <c r="AP22" s="289" t="e">
        <f>(AN22/AB22)-1</f>
        <v>#DIV/0!</v>
      </c>
      <c r="AQ22" s="285">
        <f>SUM(AQ23:AQ24)</f>
        <v>0</v>
      </c>
      <c r="AR22" s="286">
        <f t="shared" si="15"/>
        <v>0</v>
      </c>
      <c r="AS22" s="289" t="e">
        <f>(AQ22/AE22)-1</f>
        <v>#DIV/0!</v>
      </c>
      <c r="AT22" s="285">
        <f>SUM(AT23:AT24)</f>
        <v>0</v>
      </c>
      <c r="AU22" s="286">
        <f t="shared" si="16"/>
        <v>0</v>
      </c>
      <c r="AV22" s="289" t="e">
        <f>(AT22/AH22)-1</f>
        <v>#DIV/0!</v>
      </c>
      <c r="AW22" s="285">
        <f>SUM(AW23:AW24)</f>
        <v>0</v>
      </c>
      <c r="AX22" s="286">
        <f t="shared" si="17"/>
        <v>0</v>
      </c>
      <c r="AY22" s="289" t="e">
        <f>(AW22/AK22)-1</f>
        <v>#DIV/0!</v>
      </c>
      <c r="AZ22" s="285">
        <f>SUM(AZ23:AZ24)</f>
        <v>0</v>
      </c>
      <c r="BA22" s="286">
        <f t="shared" si="18"/>
        <v>0</v>
      </c>
      <c r="BB22" s="289" t="e">
        <f>(AZ22/AN22)-1</f>
        <v>#DIV/0!</v>
      </c>
      <c r="BC22" s="285">
        <f>SUM(BC23:BC24)</f>
        <v>0</v>
      </c>
      <c r="BD22" s="286">
        <f t="shared" si="19"/>
        <v>0</v>
      </c>
      <c r="BE22" s="289" t="e">
        <f>(BC22/AQ22)-1</f>
        <v>#DIV/0!</v>
      </c>
      <c r="BF22" s="285">
        <f>SUM(BF23:BF24)</f>
        <v>0</v>
      </c>
      <c r="BG22" s="286">
        <f t="shared" si="20"/>
        <v>0</v>
      </c>
      <c r="BH22" s="289" t="e">
        <f>(BF22/AT22)-1</f>
        <v>#DIV/0!</v>
      </c>
      <c r="BI22" s="285">
        <f>SUM(BI23:BI24)</f>
        <v>0</v>
      </c>
      <c r="BJ22" s="286">
        <f t="shared" si="21"/>
        <v>0</v>
      </c>
      <c r="BK22" s="289" t="e">
        <f>(BI22/AW22)-1</f>
        <v>#DIV/0!</v>
      </c>
      <c r="BL22" s="285">
        <f>SUM(BL23:BL24)</f>
        <v>0</v>
      </c>
      <c r="BM22" s="286">
        <f t="shared" si="22"/>
        <v>0</v>
      </c>
      <c r="BN22" s="289" t="e">
        <f>(BL22/AZ22)-1</f>
        <v>#DIV/0!</v>
      </c>
      <c r="BO22" s="285">
        <f>SUM(BO23:BO24)</f>
        <v>0</v>
      </c>
      <c r="BP22" s="286">
        <f t="shared" si="23"/>
        <v>0</v>
      </c>
      <c r="BQ22" s="289" t="e">
        <f>(BO22/BC22)-1</f>
        <v>#DIV/0!</v>
      </c>
      <c r="BR22" s="285">
        <f>SUM(BR23:BR24)</f>
        <v>0</v>
      </c>
      <c r="BS22" s="286">
        <f t="shared" si="24"/>
        <v>0</v>
      </c>
      <c r="BT22" s="289" t="e">
        <f>(BR22/BF22)-1</f>
        <v>#DIV/0!</v>
      </c>
      <c r="BU22" s="285">
        <f>SUM(BU23:BU24)</f>
        <v>-19660</v>
      </c>
      <c r="BV22" s="286">
        <f t="shared" si="25"/>
        <v>-2.8466404365089581E-2</v>
      </c>
      <c r="BW22" s="289" t="e">
        <f>(BU22/BI22)-1</f>
        <v>#DIV/0!</v>
      </c>
      <c r="BX22" s="285">
        <f>SUM(BX23:BX24)</f>
        <v>-29082</v>
      </c>
      <c r="BY22" s="286">
        <f t="shared" si="26"/>
        <v>-4.8115590687442852E-2</v>
      </c>
      <c r="BZ22" s="289" t="e">
        <f>(BX22/BL22)-1</f>
        <v>#DIV/0!</v>
      </c>
      <c r="CA22" s="285">
        <f>SUM(CA23:CA24)</f>
        <v>-30973</v>
      </c>
      <c r="CB22" s="286">
        <f t="shared" si="27"/>
        <v>-4.7966643086697201E-2</v>
      </c>
      <c r="CC22" s="289" t="e">
        <f>(CA22/BO22)-1</f>
        <v>#DIV/0!</v>
      </c>
      <c r="CD22" s="285">
        <f>SUM(CD23:CD24)</f>
        <v>-27442</v>
      </c>
      <c r="CE22" s="286">
        <f t="shared" si="28"/>
        <v>-4.6733820124492682E-2</v>
      </c>
      <c r="CF22" s="289" t="e">
        <f>(CD22/BR22)-1</f>
        <v>#DIV/0!</v>
      </c>
      <c r="CG22" s="285">
        <f>SUM(CG23:CG24)</f>
        <v>-42108</v>
      </c>
      <c r="CH22" s="286">
        <f t="shared" si="29"/>
        <v>-5.2875119134770776E-2</v>
      </c>
      <c r="CI22" s="289">
        <f>(CG22/BU22)-1</f>
        <v>1.1418107833163784</v>
      </c>
      <c r="CJ22" s="285">
        <f>SUM(CJ23:CJ24)</f>
        <v>-32523</v>
      </c>
      <c r="CK22" s="286">
        <f t="shared" si="30"/>
        <v>-4.8062670778906982E-2</v>
      </c>
      <c r="CL22" s="289">
        <f>(CJ22/BX22)-1</f>
        <v>0.11832061068702293</v>
      </c>
      <c r="CM22" s="285">
        <f>SUM(CM23:CM24)</f>
        <v>-34420</v>
      </c>
      <c r="CN22" s="286">
        <f t="shared" si="31"/>
        <v>-4.7768667528963742E-2</v>
      </c>
      <c r="CO22" s="289">
        <f>(CM22/CA22)-1</f>
        <v>0.1112904788041198</v>
      </c>
      <c r="CP22" s="285">
        <f>SUM(CP23:CP24)</f>
        <v>-28020</v>
      </c>
      <c r="CQ22" s="286">
        <f t="shared" si="32"/>
        <v>-4.0141757421612113E-2</v>
      </c>
      <c r="CR22" s="289">
        <f>(CP22/CD22)-1</f>
        <v>2.1062604766416415E-2</v>
      </c>
      <c r="CS22" s="285">
        <f>SUM(CS23:CS24)</f>
        <v>-37097</v>
      </c>
      <c r="CT22" s="286">
        <f t="shared" si="33"/>
        <v>-3.9778892963606337E-2</v>
      </c>
      <c r="CU22" s="289">
        <f>(CS22/CG22)-1</f>
        <v>-0.11900351477153981</v>
      </c>
      <c r="CV22" s="285">
        <f>SUM(CV23:CV24)</f>
        <v>-42115</v>
      </c>
      <c r="CW22" s="286">
        <f t="shared" si="34"/>
        <v>-5.1904439298385389E-2</v>
      </c>
      <c r="CX22" s="289">
        <f>(CV22/CJ22)-1</f>
        <v>0.29492974202871824</v>
      </c>
      <c r="CY22" s="285">
        <f>SUM(CY23:CY24)</f>
        <v>-30682</v>
      </c>
      <c r="CZ22" s="286">
        <f t="shared" si="35"/>
        <v>-3.7229294837941858E-2</v>
      </c>
      <c r="DA22" s="289">
        <f>(CY22/CM22)-1</f>
        <v>-0.10859965136548522</v>
      </c>
      <c r="DB22" s="285">
        <f>SUM(DB23:DB24)</f>
        <v>-6752</v>
      </c>
      <c r="DC22" s="286">
        <f t="shared" si="36"/>
        <v>-8.5126521444644117E-3</v>
      </c>
      <c r="DD22" s="289">
        <f>(DB22/CP22)-1</f>
        <v>-0.75902926481084942</v>
      </c>
      <c r="DE22" s="285">
        <f>SUM(DE23:DE24)</f>
        <v>-933</v>
      </c>
      <c r="DF22" s="286">
        <f t="shared" si="37"/>
        <v>-8.7871282790581739E-4</v>
      </c>
      <c r="DG22" s="289">
        <f>(DE22/CS22)-1</f>
        <v>-0.97484971830606248</v>
      </c>
      <c r="DH22" s="285">
        <f>SUM(DH23:DH24)</f>
        <v>-1369</v>
      </c>
      <c r="DI22" s="286">
        <f t="shared" si="38"/>
        <v>-1.5190107760445571E-3</v>
      </c>
      <c r="DJ22" s="289">
        <f>(DH22/CV22)-1</f>
        <v>-0.96749376706636592</v>
      </c>
      <c r="DK22" s="285">
        <f>SUM(DK23:DK24)</f>
        <v>-43234</v>
      </c>
      <c r="DL22" s="286">
        <f t="shared" si="39"/>
        <v>-4.6526193448409456E-2</v>
      </c>
      <c r="DM22" s="289">
        <f>(DK22/CY22)-1</f>
        <v>0.40909979792712337</v>
      </c>
      <c r="DN22" s="285">
        <f>SUM(DN23:DN24)</f>
        <v>-41750</v>
      </c>
      <c r="DO22" s="286">
        <f t="shared" si="40"/>
        <v>-4.7543834276428394E-2</v>
      </c>
      <c r="DP22" s="289">
        <f>(DN22/DB22)-1</f>
        <v>5.18335308056872</v>
      </c>
      <c r="DQ22" s="285">
        <f>SUM(DQ23:DQ24)</f>
        <v>-58206</v>
      </c>
      <c r="DR22" s="286">
        <f t="shared" si="41"/>
        <v>-4.8291230818244574E-2</v>
      </c>
      <c r="DS22" s="289">
        <f>(DQ22/DE22)-1</f>
        <v>61.385852090032152</v>
      </c>
      <c r="DT22" s="285">
        <f>SUM(DT23:DT24)</f>
        <v>-45124</v>
      </c>
      <c r="DU22" s="286">
        <f t="shared" si="42"/>
        <v>-4.4251883872638051E-2</v>
      </c>
      <c r="DV22" s="289">
        <f>(DT22/DH22)-1</f>
        <v>31.961285609934258</v>
      </c>
      <c r="DW22" s="285">
        <f>SUM(DW23:DW24)</f>
        <v>-45602</v>
      </c>
      <c r="DX22" s="286">
        <f t="shared" si="43"/>
        <v>-4.3125336576054614E-2</v>
      </c>
      <c r="DY22" s="289">
        <f>(DW22/DK22)-1</f>
        <v>5.4771707452468066E-2</v>
      </c>
      <c r="DZ22" s="285">
        <f>SUM(DZ23:DZ24)</f>
        <v>-43753</v>
      </c>
      <c r="EA22" s="286">
        <f t="shared" si="44"/>
        <v>-4.4163633463947784E-2</v>
      </c>
      <c r="EB22" s="289">
        <f>(DZ22/DN22)-1</f>
        <v>4.7976047904191521E-2</v>
      </c>
      <c r="EC22" s="285">
        <f>SUM(EC23:EC24)</f>
        <v>-60403</v>
      </c>
      <c r="ED22" s="286">
        <f t="shared" si="45"/>
        <v>-4.7542101004631188E-2</v>
      </c>
      <c r="EE22" s="289">
        <f>(EC22/DQ22)-1</f>
        <v>3.7745249630622313E-2</v>
      </c>
      <c r="EF22" s="285">
        <f>SUM(EF23:EF24)</f>
        <v>-41947</v>
      </c>
      <c r="EG22" s="286">
        <f t="shared" si="46"/>
        <v>-4.1240711573590688E-2</v>
      </c>
      <c r="EH22" s="289">
        <f>(EF22/DT22)-1</f>
        <v>-7.040599237656231E-2</v>
      </c>
      <c r="EI22" s="285">
        <f>SUM(EI23:EI24)</f>
        <v>-48026</v>
      </c>
      <c r="EJ22" s="286">
        <f>EI22/EI$5</f>
        <v>-4.5208089373190305E-2</v>
      </c>
      <c r="EK22" s="289">
        <f>(EI22/DW22)-1</f>
        <v>5.3155563352484503E-2</v>
      </c>
      <c r="EL22" s="285">
        <f>SUM(EL23:EL24)</f>
        <v>-45484</v>
      </c>
      <c r="EM22" s="286">
        <f>EL22/EL$5</f>
        <v>-4.730756469635021E-2</v>
      </c>
      <c r="EN22" s="289">
        <f>(EL22/DZ22)-1</f>
        <v>3.9563001394190112E-2</v>
      </c>
      <c r="EO22" s="285">
        <f>SUM(EO23:EO24)</f>
        <v>-60341</v>
      </c>
      <c r="EP22" s="286">
        <f t="shared" si="0"/>
        <v>-4.801299209716383E-2</v>
      </c>
      <c r="EQ22" s="289">
        <f>(EO22/EC22)-1</f>
        <v>-1.0264390841514537E-3</v>
      </c>
      <c r="ER22" s="285">
        <f>SUM(ER23:ER24)</f>
        <v>-48409</v>
      </c>
      <c r="ES22" s="286">
        <f t="shared" si="49"/>
        <v>-4.6842448011162684E-2</v>
      </c>
      <c r="ET22" s="289">
        <f>(ER22/EF22)-1</f>
        <v>0.1540515412306005</v>
      </c>
    </row>
    <row r="23" spans="2:150" s="21" customFormat="1" ht="16.5" customHeight="1" outlineLevel="1">
      <c r="B23" s="222" t="s">
        <v>1067</v>
      </c>
      <c r="C23" s="222" t="s">
        <v>1064</v>
      </c>
      <c r="D23" s="13"/>
      <c r="E23" s="25" t="s">
        <v>118</v>
      </c>
      <c r="F23" s="22"/>
      <c r="G23" s="13"/>
      <c r="H23" s="25">
        <f t="shared" si="3"/>
        <v>0</v>
      </c>
      <c r="I23" s="22"/>
      <c r="J23" s="13"/>
      <c r="K23" s="25">
        <f t="shared" si="4"/>
        <v>0</v>
      </c>
      <c r="L23" s="22"/>
      <c r="M23" s="13"/>
      <c r="N23" s="25">
        <f t="shared" si="5"/>
        <v>0</v>
      </c>
      <c r="O23" s="22"/>
      <c r="P23" s="13"/>
      <c r="Q23" s="25">
        <f t="shared" si="6"/>
        <v>0</v>
      </c>
      <c r="R23" s="24" t="e">
        <f t="shared" ref="R23:R24" si="84">(P23/D23)-1</f>
        <v>#DIV/0!</v>
      </c>
      <c r="S23" s="13"/>
      <c r="T23" s="25">
        <f t="shared" si="7"/>
        <v>0</v>
      </c>
      <c r="U23" s="24" t="e">
        <f t="shared" ref="U23:U24" si="85">(S23/G23)-1</f>
        <v>#DIV/0!</v>
      </c>
      <c r="V23" s="13"/>
      <c r="W23" s="25">
        <f t="shared" si="8"/>
        <v>0</v>
      </c>
      <c r="X23" s="24" t="e">
        <f t="shared" ref="X23:X24" si="86">(V23/J23)-1</f>
        <v>#DIV/0!</v>
      </c>
      <c r="Y23" s="13"/>
      <c r="Z23" s="25">
        <f t="shared" si="9"/>
        <v>0</v>
      </c>
      <c r="AA23" s="24" t="e">
        <f t="shared" ref="AA23:AA24" si="87">(Y23/M23)-1</f>
        <v>#DIV/0!</v>
      </c>
      <c r="AB23" s="13"/>
      <c r="AC23" s="25">
        <f t="shared" si="10"/>
        <v>0</v>
      </c>
      <c r="AD23" s="25" t="e">
        <f t="shared" ref="AD23:AD24" si="88">(AB23/P23)-1</f>
        <v>#DIV/0!</v>
      </c>
      <c r="AE23" s="13"/>
      <c r="AF23" s="25">
        <f t="shared" si="11"/>
        <v>0</v>
      </c>
      <c r="AG23" s="25" t="e">
        <f t="shared" ref="AG23:AG24" si="89">(AE23/S23)-1</f>
        <v>#DIV/0!</v>
      </c>
      <c r="AH23" s="13"/>
      <c r="AI23" s="25">
        <f t="shared" si="12"/>
        <v>0</v>
      </c>
      <c r="AJ23" s="25" t="e">
        <f t="shared" ref="AJ23:AJ24" si="90">(AH23/V23)-1</f>
        <v>#DIV/0!</v>
      </c>
      <c r="AK23" s="13"/>
      <c r="AL23" s="25">
        <f t="shared" si="13"/>
        <v>0</v>
      </c>
      <c r="AM23" s="25" t="e">
        <f t="shared" ref="AM23:AM24" si="91">(AK23/Y23)-1</f>
        <v>#DIV/0!</v>
      </c>
      <c r="AN23" s="13"/>
      <c r="AO23" s="25">
        <f t="shared" si="14"/>
        <v>0</v>
      </c>
      <c r="AP23" s="25" t="e">
        <f t="shared" ref="AP23:AP24" si="92">(AN23/AB23)-1</f>
        <v>#DIV/0!</v>
      </c>
      <c r="AQ23" s="13"/>
      <c r="AR23" s="25">
        <f t="shared" si="15"/>
        <v>0</v>
      </c>
      <c r="AS23" s="25" t="e">
        <f t="shared" ref="AS23:AS24" si="93">(AQ23/AE23)-1</f>
        <v>#DIV/0!</v>
      </c>
      <c r="AT23" s="31"/>
      <c r="AU23" s="25">
        <f t="shared" si="16"/>
        <v>0</v>
      </c>
      <c r="AV23" s="25" t="e">
        <f t="shared" ref="AV23:AV24" si="94">(AT23/AH23)-1</f>
        <v>#DIV/0!</v>
      </c>
      <c r="AW23" s="26"/>
      <c r="AX23" s="25">
        <f t="shared" si="17"/>
        <v>0</v>
      </c>
      <c r="AY23" s="25" t="e">
        <f t="shared" ref="AY23:AY24" si="95">(AW23/AK23)-1</f>
        <v>#DIV/0!</v>
      </c>
      <c r="AZ23" s="31"/>
      <c r="BA23" s="25">
        <f t="shared" si="18"/>
        <v>0</v>
      </c>
      <c r="BB23" s="25" t="e">
        <f t="shared" ref="BB23:BB24" si="96">(AZ23/AN23)-1</f>
        <v>#DIV/0!</v>
      </c>
      <c r="BC23" s="31"/>
      <c r="BD23" s="25">
        <f t="shared" si="19"/>
        <v>0</v>
      </c>
      <c r="BE23" s="25" t="e">
        <f t="shared" ref="BE23:BE24" si="97">(BC23/AQ23)-1</f>
        <v>#DIV/0!</v>
      </c>
      <c r="BF23" s="31"/>
      <c r="BG23" s="25">
        <f t="shared" si="20"/>
        <v>0</v>
      </c>
      <c r="BH23" s="25" t="e">
        <f t="shared" ref="BH23:BH24" si="98">(BF23/AT23)-1</f>
        <v>#DIV/0!</v>
      </c>
      <c r="BI23" s="27"/>
      <c r="BJ23" s="25">
        <f t="shared" si="21"/>
        <v>0</v>
      </c>
      <c r="BK23" s="25" t="e">
        <f t="shared" ref="BK23:BK24" si="99">(BI23/AW23)-1</f>
        <v>#DIV/0!</v>
      </c>
      <c r="BL23" s="31"/>
      <c r="BM23" s="25">
        <f t="shared" si="22"/>
        <v>0</v>
      </c>
      <c r="BN23" s="25" t="e">
        <f t="shared" ref="BN23:BN24" si="100">(BL23/AZ23)-1</f>
        <v>#DIV/0!</v>
      </c>
      <c r="BO23" s="31"/>
      <c r="BP23" s="25">
        <f t="shared" si="23"/>
        <v>0</v>
      </c>
      <c r="BQ23" s="25" t="e">
        <f t="shared" ref="BQ23:BQ24" si="101">(BO23/BC23)-1</f>
        <v>#DIV/0!</v>
      </c>
      <c r="BR23" s="31"/>
      <c r="BS23" s="25">
        <f t="shared" si="24"/>
        <v>0</v>
      </c>
      <c r="BT23" s="25" t="e">
        <f t="shared" ref="BT23:BT24" si="102">(BR23/BF23)-1</f>
        <v>#DIV/0!</v>
      </c>
      <c r="BU23" s="30">
        <v>-19660</v>
      </c>
      <c r="BV23" s="25">
        <f t="shared" si="25"/>
        <v>-2.8466404365089581E-2</v>
      </c>
      <c r="BW23" s="25" t="e">
        <f t="shared" ref="BW23:BW24" si="103">(BU23/BI23)-1</f>
        <v>#DIV/0!</v>
      </c>
      <c r="BX23" s="30">
        <v>-29082</v>
      </c>
      <c r="BY23" s="25">
        <f t="shared" si="26"/>
        <v>-4.8115590687442852E-2</v>
      </c>
      <c r="BZ23" s="8" t="e">
        <f t="shared" ref="BZ23:BZ24" si="104">(BX23/BL23)-1</f>
        <v>#DIV/0!</v>
      </c>
      <c r="CA23" s="30">
        <v>-30973</v>
      </c>
      <c r="CB23" s="25">
        <f t="shared" si="27"/>
        <v>-4.7966643086697201E-2</v>
      </c>
      <c r="CC23" s="25" t="e">
        <f t="shared" ref="CC23:CC24" si="105">(CA23/BO23)-1</f>
        <v>#DIV/0!</v>
      </c>
      <c r="CD23" s="30">
        <v>-27442</v>
      </c>
      <c r="CE23" s="25">
        <f t="shared" si="28"/>
        <v>-4.6733820124492682E-2</v>
      </c>
      <c r="CF23" s="25" t="e">
        <f t="shared" ref="CF23:CF24" si="106">(CD23/BR23)-1</f>
        <v>#DIV/0!</v>
      </c>
      <c r="CG23" s="31">
        <v>-42051</v>
      </c>
      <c r="CH23" s="25">
        <f t="shared" si="29"/>
        <v>-5.2803544094619695E-2</v>
      </c>
      <c r="CI23" s="25">
        <f t="shared" ref="CI23:CI24" si="107">(CG23/BU23)-1</f>
        <v>1.1389114954221768</v>
      </c>
      <c r="CJ23" s="31">
        <v>-32150</v>
      </c>
      <c r="CK23" s="25">
        <f t="shared" si="30"/>
        <v>-4.7511449298707362E-2</v>
      </c>
      <c r="CL23" s="25">
        <f t="shared" ref="CL23:CL24" si="108">(CJ23/BX23)-1</f>
        <v>0.10549480778488407</v>
      </c>
      <c r="CM23" s="31">
        <v>-34010</v>
      </c>
      <c r="CN23" s="25">
        <f t="shared" si="31"/>
        <v>-4.7199662482860456E-2</v>
      </c>
      <c r="CO23" s="25">
        <f t="shared" ref="CO23:CO24" si="109">(CM23/CA23)-1</f>
        <v>9.8053143060084613E-2</v>
      </c>
      <c r="CP23" s="31">
        <v>-27739</v>
      </c>
      <c r="CQ23" s="25">
        <f t="shared" si="32"/>
        <v>-3.9739193758675892E-2</v>
      </c>
      <c r="CR23" s="25">
        <f t="shared" ref="CR23:CR24" si="110">(CP23/CD23)-1</f>
        <v>1.0822826324611956E-2</v>
      </c>
      <c r="CS23" s="31">
        <v>-36539</v>
      </c>
      <c r="CT23" s="25">
        <f t="shared" si="33"/>
        <v>-3.918055287482039E-2</v>
      </c>
      <c r="CU23" s="25">
        <f t="shared" ref="CU23:CU24" si="111">(CS23/CG23)-1</f>
        <v>-0.13107892796841925</v>
      </c>
      <c r="CV23" s="31">
        <v>-39930</v>
      </c>
      <c r="CW23" s="25">
        <f t="shared" si="34"/>
        <v>-4.9211546033112397E-2</v>
      </c>
      <c r="CX23" s="25">
        <f t="shared" ref="CX23:CX24" si="112">(CV23/CJ23)-1</f>
        <v>0.24199066874027997</v>
      </c>
      <c r="CY23" s="31">
        <v>-29009</v>
      </c>
      <c r="CZ23" s="25">
        <f t="shared" si="35"/>
        <v>-3.5199289940481562E-2</v>
      </c>
      <c r="DA23" s="25">
        <f t="shared" ref="DA23:DA24" si="113">(CY23/CM23)-1</f>
        <v>-0.14704498676859745</v>
      </c>
      <c r="DB23" s="31">
        <v>-6253</v>
      </c>
      <c r="DC23" s="25">
        <f t="shared" si="36"/>
        <v>-7.8835328583139758E-3</v>
      </c>
      <c r="DD23" s="25">
        <f t="shared" ref="DD23:DD24" si="114">(DB23/CP23)-1</f>
        <v>-0.77457730992465479</v>
      </c>
      <c r="DE23" s="31">
        <v>0</v>
      </c>
      <c r="DF23" s="25">
        <f t="shared" si="37"/>
        <v>0</v>
      </c>
      <c r="DG23" s="25">
        <f t="shared" ref="DG23:DG24" si="115">(DE23/CS23)-1</f>
        <v>-1</v>
      </c>
      <c r="DH23" s="31">
        <v>0</v>
      </c>
      <c r="DI23" s="25">
        <f t="shared" si="38"/>
        <v>0</v>
      </c>
      <c r="DJ23" s="25">
        <f t="shared" ref="DJ23:DJ24" si="116">(DH23/CV23)-1</f>
        <v>-1</v>
      </c>
      <c r="DK23" s="31">
        <v>-41445</v>
      </c>
      <c r="DL23" s="25">
        <f t="shared" si="39"/>
        <v>-4.4600964228832161E-2</v>
      </c>
      <c r="DM23" s="25">
        <f t="shared" ref="DM23:DM24" si="117">(DK23/CY23)-1</f>
        <v>0.4286945430728395</v>
      </c>
      <c r="DN23" s="31">
        <v>-39652</v>
      </c>
      <c r="DO23" s="25">
        <f t="shared" si="40"/>
        <v>-4.5154685430633258E-2</v>
      </c>
      <c r="DP23" s="25">
        <f t="shared" ref="DP23:DP24" si="118">(DN23/DB23)-1</f>
        <v>5.3412761874300339</v>
      </c>
      <c r="DQ23" s="31">
        <v>-57835</v>
      </c>
      <c r="DR23" s="25">
        <f t="shared" si="41"/>
        <v>-4.798342669781766E-2</v>
      </c>
      <c r="DS23" s="25" t="e">
        <f t="shared" ref="DS23:DS24" si="119">(DQ23/DE23)-1</f>
        <v>#DIV/0!</v>
      </c>
      <c r="DT23" s="31">
        <v>-44357</v>
      </c>
      <c r="DU23" s="25">
        <f t="shared" si="42"/>
        <v>-4.3499707759476244E-2</v>
      </c>
      <c r="DV23" s="25" t="e">
        <f t="shared" ref="DV23:DV24" si="120">(DT23/DH23)-1</f>
        <v>#DIV/0!</v>
      </c>
      <c r="DW23" s="31">
        <v>-44504</v>
      </c>
      <c r="DX23" s="25">
        <f t="shared" si="43"/>
        <v>-4.2086969408813971E-2</v>
      </c>
      <c r="DY23" s="25">
        <f t="shared" ref="DY23:DY24" si="121">(DW23/DK23)-1</f>
        <v>7.3808662082277765E-2</v>
      </c>
      <c r="DZ23" s="31">
        <v>-42400</v>
      </c>
      <c r="EA23" s="25">
        <f t="shared" si="44"/>
        <v>-4.279793520150358E-2</v>
      </c>
      <c r="EB23" s="25">
        <f t="shared" ref="EB23:EB24" si="122">(DZ23/DN23)-1</f>
        <v>6.930293553919098E-2</v>
      </c>
      <c r="EC23" s="31">
        <v>-60271</v>
      </c>
      <c r="ED23" s="25">
        <f t="shared" si="45"/>
        <v>-4.7438206209130779E-2</v>
      </c>
      <c r="EE23" s="25">
        <f t="shared" ref="EE23:EE24" si="123">(EC23/DQ23)-1</f>
        <v>4.2119823636206366E-2</v>
      </c>
      <c r="EF23" s="31">
        <v>-41635</v>
      </c>
      <c r="EG23" s="25">
        <f t="shared" si="46"/>
        <v>-4.0933964916834299E-2</v>
      </c>
      <c r="EH23" s="25">
        <f t="shared" ref="EH23:EH24" si="124">(EF23/DT23)-1</f>
        <v>-6.1365737087720085E-2</v>
      </c>
      <c r="EI23" s="31">
        <v>-47324</v>
      </c>
      <c r="EJ23" s="25">
        <f t="shared" si="47"/>
        <v>-4.4547279005056797E-2</v>
      </c>
      <c r="EK23" s="25">
        <f t="shared" ref="EK23:EK24" si="125">(EI23/DW23)-1</f>
        <v>6.3365090778356947E-2</v>
      </c>
      <c r="EL23" s="31">
        <v>-44763</v>
      </c>
      <c r="EM23" s="25">
        <f t="shared" ref="EM23:EM24" si="126">EL23/EL$5</f>
        <v>-4.655765804464701E-2</v>
      </c>
      <c r="EN23" s="25">
        <f t="shared" ref="EN23:EN24" si="127">(EL23/DZ23)-1</f>
        <v>5.5731132075471645E-2</v>
      </c>
      <c r="EO23" s="31">
        <v>-60246</v>
      </c>
      <c r="EP23" s="25">
        <f t="shared" si="0"/>
        <v>-4.7937401134978408E-2</v>
      </c>
      <c r="EQ23" s="25">
        <f>(EO23/EC23)-1</f>
        <v>-4.147931841184116E-4</v>
      </c>
      <c r="ER23" s="31">
        <v>-48409</v>
      </c>
      <c r="ES23" s="25">
        <f t="shared" si="49"/>
        <v>-4.6842448011162684E-2</v>
      </c>
      <c r="ET23" s="25">
        <f t="shared" ref="ET23:ET24" si="128">(ER23/EF23)-1</f>
        <v>0.16269965173531875</v>
      </c>
    </row>
    <row r="24" spans="2:150" s="21" customFormat="1" ht="16.5" customHeight="1" outlineLevel="1">
      <c r="B24" s="222" t="s">
        <v>1068</v>
      </c>
      <c r="C24" s="222" t="s">
        <v>1065</v>
      </c>
      <c r="D24" s="13"/>
      <c r="E24" s="25" t="s">
        <v>118</v>
      </c>
      <c r="F24" s="22"/>
      <c r="G24" s="13"/>
      <c r="H24" s="25">
        <f t="shared" si="3"/>
        <v>0</v>
      </c>
      <c r="I24" s="22"/>
      <c r="J24" s="13"/>
      <c r="K24" s="25">
        <f t="shared" si="4"/>
        <v>0</v>
      </c>
      <c r="L24" s="22"/>
      <c r="M24" s="13"/>
      <c r="N24" s="25">
        <f t="shared" si="5"/>
        <v>0</v>
      </c>
      <c r="O24" s="22"/>
      <c r="P24" s="13"/>
      <c r="Q24" s="25">
        <f t="shared" si="6"/>
        <v>0</v>
      </c>
      <c r="R24" s="24" t="e">
        <f t="shared" si="84"/>
        <v>#DIV/0!</v>
      </c>
      <c r="S24" s="13"/>
      <c r="T24" s="25">
        <f t="shared" si="7"/>
        <v>0</v>
      </c>
      <c r="U24" s="24" t="e">
        <f t="shared" si="85"/>
        <v>#DIV/0!</v>
      </c>
      <c r="V24" s="13"/>
      <c r="W24" s="25">
        <f t="shared" si="8"/>
        <v>0</v>
      </c>
      <c r="X24" s="24" t="e">
        <f t="shared" si="86"/>
        <v>#DIV/0!</v>
      </c>
      <c r="Y24" s="13"/>
      <c r="Z24" s="25">
        <f t="shared" si="9"/>
        <v>0</v>
      </c>
      <c r="AA24" s="24" t="e">
        <f t="shared" si="87"/>
        <v>#DIV/0!</v>
      </c>
      <c r="AB24" s="13"/>
      <c r="AC24" s="25">
        <f t="shared" si="10"/>
        <v>0</v>
      </c>
      <c r="AD24" s="25" t="e">
        <f t="shared" si="88"/>
        <v>#DIV/0!</v>
      </c>
      <c r="AE24" s="13"/>
      <c r="AF24" s="25">
        <f t="shared" si="11"/>
        <v>0</v>
      </c>
      <c r="AG24" s="25" t="e">
        <f t="shared" si="89"/>
        <v>#DIV/0!</v>
      </c>
      <c r="AH24" s="13"/>
      <c r="AI24" s="25">
        <f t="shared" si="12"/>
        <v>0</v>
      </c>
      <c r="AJ24" s="25" t="e">
        <f t="shared" si="90"/>
        <v>#DIV/0!</v>
      </c>
      <c r="AK24" s="13"/>
      <c r="AL24" s="25">
        <f t="shared" si="13"/>
        <v>0</v>
      </c>
      <c r="AM24" s="25" t="e">
        <f t="shared" si="91"/>
        <v>#DIV/0!</v>
      </c>
      <c r="AN24" s="13"/>
      <c r="AO24" s="25">
        <f t="shared" si="14"/>
        <v>0</v>
      </c>
      <c r="AP24" s="25" t="e">
        <f t="shared" si="92"/>
        <v>#DIV/0!</v>
      </c>
      <c r="AQ24" s="13"/>
      <c r="AR24" s="25">
        <f t="shared" si="15"/>
        <v>0</v>
      </c>
      <c r="AS24" s="25" t="e">
        <f t="shared" si="93"/>
        <v>#DIV/0!</v>
      </c>
      <c r="AT24" s="31"/>
      <c r="AU24" s="25">
        <f t="shared" si="16"/>
        <v>0</v>
      </c>
      <c r="AV24" s="25" t="e">
        <f t="shared" si="94"/>
        <v>#DIV/0!</v>
      </c>
      <c r="AW24" s="26"/>
      <c r="AX24" s="25">
        <f t="shared" si="17"/>
        <v>0</v>
      </c>
      <c r="AY24" s="25" t="e">
        <f t="shared" si="95"/>
        <v>#DIV/0!</v>
      </c>
      <c r="AZ24" s="31"/>
      <c r="BA24" s="25">
        <f t="shared" si="18"/>
        <v>0</v>
      </c>
      <c r="BB24" s="25" t="e">
        <f t="shared" si="96"/>
        <v>#DIV/0!</v>
      </c>
      <c r="BC24" s="31"/>
      <c r="BD24" s="25">
        <f t="shared" si="19"/>
        <v>0</v>
      </c>
      <c r="BE24" s="25" t="e">
        <f t="shared" si="97"/>
        <v>#DIV/0!</v>
      </c>
      <c r="BF24" s="31"/>
      <c r="BG24" s="25">
        <f t="shared" si="20"/>
        <v>0</v>
      </c>
      <c r="BH24" s="25" t="e">
        <f t="shared" si="98"/>
        <v>#DIV/0!</v>
      </c>
      <c r="BI24" s="27"/>
      <c r="BJ24" s="25">
        <f t="shared" si="21"/>
        <v>0</v>
      </c>
      <c r="BK24" s="25" t="e">
        <f t="shared" si="99"/>
        <v>#DIV/0!</v>
      </c>
      <c r="BL24" s="31"/>
      <c r="BM24" s="25">
        <f t="shared" si="22"/>
        <v>0</v>
      </c>
      <c r="BN24" s="25" t="e">
        <f t="shared" si="100"/>
        <v>#DIV/0!</v>
      </c>
      <c r="BO24" s="31"/>
      <c r="BP24" s="25">
        <f t="shared" si="23"/>
        <v>0</v>
      </c>
      <c r="BQ24" s="25" t="e">
        <f t="shared" si="101"/>
        <v>#DIV/0!</v>
      </c>
      <c r="BR24" s="31"/>
      <c r="BS24" s="25">
        <f t="shared" si="24"/>
        <v>0</v>
      </c>
      <c r="BT24" s="25" t="e">
        <f t="shared" si="102"/>
        <v>#DIV/0!</v>
      </c>
      <c r="BU24" s="31"/>
      <c r="BV24" s="25">
        <f t="shared" si="25"/>
        <v>0</v>
      </c>
      <c r="BW24" s="25" t="e">
        <f t="shared" si="103"/>
        <v>#DIV/0!</v>
      </c>
      <c r="BX24" s="31"/>
      <c r="BY24" s="25">
        <f t="shared" si="26"/>
        <v>0</v>
      </c>
      <c r="BZ24" s="8" t="e">
        <f t="shared" si="104"/>
        <v>#DIV/0!</v>
      </c>
      <c r="CA24" s="31"/>
      <c r="CB24" s="25">
        <f t="shared" si="27"/>
        <v>0</v>
      </c>
      <c r="CC24" s="25" t="e">
        <f t="shared" si="105"/>
        <v>#DIV/0!</v>
      </c>
      <c r="CD24" s="31"/>
      <c r="CE24" s="25">
        <f t="shared" si="28"/>
        <v>0</v>
      </c>
      <c r="CF24" s="25" t="e">
        <f t="shared" si="106"/>
        <v>#DIV/0!</v>
      </c>
      <c r="CG24" s="31">
        <v>-57</v>
      </c>
      <c r="CH24" s="25">
        <f t="shared" si="29"/>
        <v>-7.1575040151086115E-5</v>
      </c>
      <c r="CI24" s="25" t="e">
        <f t="shared" si="107"/>
        <v>#DIV/0!</v>
      </c>
      <c r="CJ24" s="31">
        <v>-373</v>
      </c>
      <c r="CK24" s="25">
        <f t="shared" si="30"/>
        <v>-5.51221480199622E-4</v>
      </c>
      <c r="CL24" s="25" t="e">
        <f t="shared" si="108"/>
        <v>#DIV/0!</v>
      </c>
      <c r="CM24" s="31">
        <v>-410</v>
      </c>
      <c r="CN24" s="25">
        <f t="shared" si="31"/>
        <v>-5.6900504610328691E-4</v>
      </c>
      <c r="CO24" s="25" t="e">
        <f t="shared" si="109"/>
        <v>#DIV/0!</v>
      </c>
      <c r="CP24" s="31">
        <v>-281</v>
      </c>
      <c r="CQ24" s="25">
        <f t="shared" si="32"/>
        <v>-4.025636629362243E-4</v>
      </c>
      <c r="CR24" s="25" t="e">
        <f t="shared" si="110"/>
        <v>#DIV/0!</v>
      </c>
      <c r="CS24" s="31">
        <v>-558</v>
      </c>
      <c r="CT24" s="25">
        <f t="shared" si="33"/>
        <v>-5.9834008878594869E-4</v>
      </c>
      <c r="CU24" s="25">
        <f t="shared" si="111"/>
        <v>8.7894736842105257</v>
      </c>
      <c r="CV24" s="31">
        <v>-2185</v>
      </c>
      <c r="CW24" s="25">
        <f t="shared" si="34"/>
        <v>-2.6928932652729924E-3</v>
      </c>
      <c r="CX24" s="25">
        <f t="shared" si="112"/>
        <v>4.8579088471849863</v>
      </c>
      <c r="CY24" s="31">
        <v>-1673</v>
      </c>
      <c r="CZ24" s="25">
        <f t="shared" si="35"/>
        <v>-2.0300048974602938E-3</v>
      </c>
      <c r="DA24" s="25">
        <f t="shared" si="113"/>
        <v>3.0804878048780484</v>
      </c>
      <c r="DB24" s="31">
        <v>-499</v>
      </c>
      <c r="DC24" s="25">
        <f t="shared" si="36"/>
        <v>-6.2911928615043563E-4</v>
      </c>
      <c r="DD24" s="25">
        <f t="shared" si="114"/>
        <v>0.77580071174377219</v>
      </c>
      <c r="DE24" s="31">
        <v>-933</v>
      </c>
      <c r="DF24" s="25">
        <f t="shared" si="37"/>
        <v>-8.7871282790581739E-4</v>
      </c>
      <c r="DG24" s="25">
        <f t="shared" si="115"/>
        <v>0.67204301075268824</v>
      </c>
      <c r="DH24" s="31">
        <v>-1369</v>
      </c>
      <c r="DI24" s="25">
        <f t="shared" si="38"/>
        <v>-1.5190107760445571E-3</v>
      </c>
      <c r="DJ24" s="25">
        <f t="shared" si="116"/>
        <v>-0.37345537757437075</v>
      </c>
      <c r="DK24" s="31">
        <v>-1789</v>
      </c>
      <c r="DL24" s="25">
        <f t="shared" si="39"/>
        <v>-1.9252292195772889E-3</v>
      </c>
      <c r="DM24" s="25">
        <f t="shared" si="117"/>
        <v>6.9336521219366398E-2</v>
      </c>
      <c r="DN24" s="31">
        <v>-2098</v>
      </c>
      <c r="DO24" s="25">
        <f t="shared" si="40"/>
        <v>-2.3891488457951321E-3</v>
      </c>
      <c r="DP24" s="25">
        <f t="shared" si="118"/>
        <v>3.2044088176352705</v>
      </c>
      <c r="DQ24" s="31">
        <v>-371</v>
      </c>
      <c r="DR24" s="25">
        <f t="shared" si="41"/>
        <v>-3.0780412042691021E-4</v>
      </c>
      <c r="DS24" s="25">
        <f t="shared" si="119"/>
        <v>-0.60235798499464099</v>
      </c>
      <c r="DT24" s="31">
        <v>-767</v>
      </c>
      <c r="DU24" s="25">
        <f t="shared" si="42"/>
        <v>-7.5217611316180709E-4</v>
      </c>
      <c r="DV24" s="25">
        <f t="shared" si="120"/>
        <v>-0.43973703433162892</v>
      </c>
      <c r="DW24" s="31">
        <v>-1098</v>
      </c>
      <c r="DX24" s="25">
        <f t="shared" si="43"/>
        <v>-1.0383671672406466E-3</v>
      </c>
      <c r="DY24" s="25">
        <f t="shared" si="121"/>
        <v>-0.38624930128563439</v>
      </c>
      <c r="DZ24" s="31">
        <v>-1353</v>
      </c>
      <c r="EA24" s="25">
        <f t="shared" si="44"/>
        <v>-1.3656982624442062E-3</v>
      </c>
      <c r="EB24" s="25">
        <f t="shared" si="122"/>
        <v>-0.35510009532888465</v>
      </c>
      <c r="EC24" s="31">
        <v>-132</v>
      </c>
      <c r="ED24" s="25">
        <f t="shared" si="45"/>
        <v>-1.0389479550041086E-4</v>
      </c>
      <c r="EE24" s="25">
        <f t="shared" si="123"/>
        <v>-0.64420485175202158</v>
      </c>
      <c r="EF24" s="31">
        <v>-312</v>
      </c>
      <c r="EG24" s="25">
        <f t="shared" si="46"/>
        <v>-3.0674665675639004E-4</v>
      </c>
      <c r="EH24" s="25">
        <f t="shared" si="124"/>
        <v>-0.59322033898305082</v>
      </c>
      <c r="EI24" s="31">
        <v>-702</v>
      </c>
      <c r="EJ24" s="25">
        <f t="shared" si="47"/>
        <v>-6.6081036813350248E-4</v>
      </c>
      <c r="EK24" s="25">
        <f t="shared" si="125"/>
        <v>-0.36065573770491799</v>
      </c>
      <c r="EL24" s="31">
        <v>-721</v>
      </c>
      <c r="EM24" s="25">
        <f t="shared" si="126"/>
        <v>-7.4990665170320339E-4</v>
      </c>
      <c r="EN24" s="25">
        <f t="shared" si="127"/>
        <v>-0.46711012564671106</v>
      </c>
      <c r="EO24" s="31">
        <v>-95</v>
      </c>
      <c r="EP24" s="25">
        <f t="shared" si="0"/>
        <v>-7.5590962185422239E-5</v>
      </c>
      <c r="EQ24" s="25">
        <f>(EO24/EC24)-1</f>
        <v>-0.28030303030303028</v>
      </c>
      <c r="ER24" s="31">
        <v>0</v>
      </c>
      <c r="ES24" s="25">
        <f t="shared" si="49"/>
        <v>0</v>
      </c>
      <c r="ET24" s="25">
        <f t="shared" si="128"/>
        <v>-1</v>
      </c>
    </row>
    <row r="25" spans="2:150" ht="13.5" customHeight="1">
      <c r="B25" s="357"/>
      <c r="C25" s="35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33"/>
      <c r="AD25" s="33"/>
      <c r="AE25" s="17"/>
      <c r="AF25" s="203"/>
      <c r="AG25" s="33"/>
      <c r="AH25" s="17"/>
      <c r="AI25" s="33"/>
      <c r="AJ25" s="33"/>
      <c r="AK25" s="17"/>
      <c r="AL25" s="33"/>
      <c r="AM25" s="33"/>
      <c r="AN25" s="17"/>
      <c r="AO25" s="33"/>
      <c r="AP25" s="33"/>
      <c r="AQ25" s="17"/>
      <c r="AR25" s="203"/>
      <c r="AS25" s="33"/>
      <c r="AT25" s="17"/>
      <c r="AU25" s="33"/>
      <c r="AV25" s="33"/>
      <c r="AW25" s="17"/>
      <c r="AX25" s="33"/>
      <c r="AY25" s="33"/>
      <c r="AZ25" s="17"/>
      <c r="BA25" s="33"/>
      <c r="BB25" s="33"/>
      <c r="BC25" s="17"/>
      <c r="BD25" s="203"/>
      <c r="BE25" s="33"/>
      <c r="BF25" s="17"/>
      <c r="BG25" s="33"/>
      <c r="BH25" s="33"/>
      <c r="BI25" s="17"/>
      <c r="BJ25" s="33"/>
      <c r="BK25" s="33"/>
      <c r="BL25" s="17"/>
      <c r="BM25" s="33"/>
      <c r="BN25" s="33"/>
      <c r="BO25" s="17"/>
      <c r="BP25" s="203"/>
      <c r="BQ25" s="33"/>
      <c r="BR25" s="17"/>
      <c r="BS25" s="33"/>
      <c r="BT25" s="33"/>
      <c r="BU25" s="17"/>
      <c r="BV25" s="33"/>
      <c r="BW25" s="33"/>
      <c r="BX25" s="17"/>
      <c r="BY25" s="33"/>
      <c r="BZ25" s="33"/>
    </row>
    <row r="26" spans="2:150" s="199" customFormat="1" ht="16.5" customHeight="1">
      <c r="B26" s="45" t="s">
        <v>1231</v>
      </c>
      <c r="C26" s="45" t="s">
        <v>1078</v>
      </c>
      <c r="D26" s="71" t="s">
        <v>80</v>
      </c>
      <c r="E26" s="71" t="s">
        <v>80</v>
      </c>
      <c r="F26" s="71" t="s">
        <v>80</v>
      </c>
      <c r="G26" s="71" t="s">
        <v>80</v>
      </c>
      <c r="H26" s="71" t="s">
        <v>80</v>
      </c>
      <c r="I26" s="71" t="s">
        <v>80</v>
      </c>
      <c r="J26" s="71" t="s">
        <v>80</v>
      </c>
      <c r="K26" s="71" t="s">
        <v>80</v>
      </c>
      <c r="L26" s="71" t="s">
        <v>80</v>
      </c>
      <c r="M26" s="71" t="s">
        <v>80</v>
      </c>
      <c r="N26" s="71" t="s">
        <v>80</v>
      </c>
      <c r="O26" s="71" t="s">
        <v>80</v>
      </c>
      <c r="P26" s="71" t="s">
        <v>80</v>
      </c>
      <c r="Q26" s="71" t="s">
        <v>80</v>
      </c>
      <c r="R26" s="71" t="s">
        <v>80</v>
      </c>
      <c r="S26" s="71" t="s">
        <v>80</v>
      </c>
      <c r="T26" s="71" t="s">
        <v>80</v>
      </c>
      <c r="U26" s="71" t="s">
        <v>80</v>
      </c>
      <c r="V26" s="71" t="s">
        <v>80</v>
      </c>
      <c r="W26" s="71" t="s">
        <v>80</v>
      </c>
      <c r="X26" s="71" t="s">
        <v>80</v>
      </c>
      <c r="Y26" s="71" t="s">
        <v>80</v>
      </c>
      <c r="Z26" s="71" t="s">
        <v>80</v>
      </c>
      <c r="AA26" s="71" t="s">
        <v>80</v>
      </c>
      <c r="AB26" s="71" t="s">
        <v>80</v>
      </c>
      <c r="AC26" s="71" t="s">
        <v>80</v>
      </c>
      <c r="AD26" s="71" t="s">
        <v>80</v>
      </c>
      <c r="AE26" s="71" t="s">
        <v>80</v>
      </c>
      <c r="AF26" s="71" t="s">
        <v>80</v>
      </c>
      <c r="AG26" s="71" t="s">
        <v>80</v>
      </c>
      <c r="AH26" s="71" t="s">
        <v>80</v>
      </c>
      <c r="AI26" s="71" t="s">
        <v>80</v>
      </c>
      <c r="AJ26" s="71" t="s">
        <v>80</v>
      </c>
      <c r="AK26" s="71" t="s">
        <v>80</v>
      </c>
      <c r="AL26" s="71" t="s">
        <v>80</v>
      </c>
      <c r="AM26" s="71" t="s">
        <v>80</v>
      </c>
      <c r="AN26" s="71" t="s">
        <v>80</v>
      </c>
      <c r="AO26" s="71" t="s">
        <v>80</v>
      </c>
      <c r="AP26" s="71" t="s">
        <v>80</v>
      </c>
      <c r="AQ26" s="71" t="s">
        <v>80</v>
      </c>
      <c r="AR26" s="71" t="s">
        <v>80</v>
      </c>
      <c r="AS26" s="71" t="s">
        <v>80</v>
      </c>
      <c r="AT26" s="71" t="s">
        <v>80</v>
      </c>
      <c r="AU26" s="71" t="s">
        <v>80</v>
      </c>
      <c r="AV26" s="71" t="s">
        <v>80</v>
      </c>
      <c r="AW26" s="71" t="s">
        <v>80</v>
      </c>
      <c r="AX26" s="71" t="s">
        <v>80</v>
      </c>
      <c r="AY26" s="71" t="s">
        <v>80</v>
      </c>
      <c r="AZ26" s="71" t="s">
        <v>80</v>
      </c>
      <c r="BA26" s="71" t="s">
        <v>80</v>
      </c>
      <c r="BB26" s="71" t="s">
        <v>80</v>
      </c>
      <c r="BC26" s="71" t="s">
        <v>80</v>
      </c>
      <c r="BD26" s="71" t="s">
        <v>80</v>
      </c>
      <c r="BE26" s="71" t="s">
        <v>80</v>
      </c>
      <c r="BF26" s="71" t="s">
        <v>80</v>
      </c>
      <c r="BG26" s="71" t="s">
        <v>80</v>
      </c>
      <c r="BH26" s="71" t="s">
        <v>80</v>
      </c>
      <c r="BI26" s="71" t="s">
        <v>80</v>
      </c>
      <c r="BJ26" s="71" t="s">
        <v>80</v>
      </c>
      <c r="BK26" s="71" t="s">
        <v>80</v>
      </c>
      <c r="BL26" s="93">
        <v>8.2645399999999984</v>
      </c>
      <c r="BM26" s="94">
        <f>BL26/BL$26</f>
        <v>1</v>
      </c>
      <c r="BN26" s="97" t="e">
        <f>(BL26/AZ26)-1</f>
        <v>#VALUE!</v>
      </c>
      <c r="BO26" s="93">
        <v>39.991490000000027</v>
      </c>
      <c r="BP26" s="94">
        <f>BO26/BO$26</f>
        <v>1</v>
      </c>
      <c r="BQ26" s="97" t="e">
        <f>(BO26/BC26)-1</f>
        <v>#VALUE!</v>
      </c>
      <c r="BR26" s="93">
        <v>203.30846000000011</v>
      </c>
      <c r="BS26" s="94">
        <f>BR26/BR$26</f>
        <v>1</v>
      </c>
      <c r="BT26" s="97" t="e">
        <f>(BR26/BF26)-1</f>
        <v>#VALUE!</v>
      </c>
      <c r="BU26" s="93">
        <v>1665.6486299999897</v>
      </c>
      <c r="BV26" s="94">
        <f>BU26/BU$26</f>
        <v>1</v>
      </c>
      <c r="BW26" s="97" t="e">
        <f>(BU26/BI26)-1</f>
        <v>#VALUE!</v>
      </c>
      <c r="BX26" s="93">
        <v>5326.6398700000245</v>
      </c>
      <c r="BY26" s="94">
        <f>BX26/BX$26</f>
        <v>1</v>
      </c>
      <c r="BZ26" s="97">
        <f>(BX26/BL26)-1</f>
        <v>643.51740447744533</v>
      </c>
      <c r="CA26" s="93">
        <v>14245.27797000011</v>
      </c>
      <c r="CB26" s="94">
        <f>CA26/CA$26</f>
        <v>1</v>
      </c>
      <c r="CC26" s="97">
        <f>(CA26/BO26)-1</f>
        <v>355.20773244508018</v>
      </c>
      <c r="CD26" s="93">
        <v>19597.621390000058</v>
      </c>
      <c r="CE26" s="94">
        <f>CD26/CD$26</f>
        <v>1</v>
      </c>
      <c r="CF26" s="97">
        <f>(CD26/BR26)-1</f>
        <v>95.393536156833065</v>
      </c>
      <c r="CG26" s="93">
        <f t="shared" ref="CG26" si="129">SUM(CG28:CG29)</f>
        <v>28636</v>
      </c>
      <c r="CH26" s="94">
        <f t="shared" ref="CH26:CH31" si="130">CG26/CG$26</f>
        <v>1</v>
      </c>
      <c r="CI26" s="97">
        <f>(CG26/BU26)-1</f>
        <v>16.192101313708747</v>
      </c>
      <c r="CJ26" s="93">
        <v>37007</v>
      </c>
      <c r="CK26" s="94">
        <f t="shared" ref="CK26:CK31" si="131">CJ26/CJ$26</f>
        <v>1</v>
      </c>
      <c r="CL26" s="97">
        <f>(CJ26/BX26)-1</f>
        <v>5.9475318217823929</v>
      </c>
      <c r="CM26" s="93">
        <f t="shared" ref="CM26" si="132">SUM(CM28:CM29)</f>
        <v>62594</v>
      </c>
      <c r="CN26" s="94">
        <f t="shared" ref="CN26:CN31" si="133">CM26/CM$26</f>
        <v>1</v>
      </c>
      <c r="CO26" s="97">
        <f>(CM26/CA26)-1</f>
        <v>3.3940174513842436</v>
      </c>
      <c r="CP26" s="93">
        <f t="shared" ref="CP26" si="134">SUM(CP28:CP29)</f>
        <v>80413</v>
      </c>
      <c r="CQ26" s="94">
        <f t="shared" ref="CQ26:CQ31" si="135">CP26/CP$26</f>
        <v>1</v>
      </c>
      <c r="CR26" s="97">
        <f>(CP26/CD26)-1</f>
        <v>3.1032020366018385</v>
      </c>
      <c r="CS26" s="93">
        <f t="shared" ref="CS26" si="136">SUM(CS28:CS29)</f>
        <v>90713</v>
      </c>
      <c r="CT26" s="94">
        <f t="shared" ref="CT26:CT31" si="137">CS26/CS$26</f>
        <v>1</v>
      </c>
      <c r="CU26" s="97">
        <f>(CS26/CG26)-1</f>
        <v>2.1677957815337336</v>
      </c>
      <c r="CV26" s="93">
        <f t="shared" ref="CV26" si="138">SUM(CV28:CV29)</f>
        <v>84155</v>
      </c>
      <c r="CW26" s="94">
        <f t="shared" ref="CW26:CW31" si="139">CV26/CV$26</f>
        <v>1</v>
      </c>
      <c r="CX26" s="97">
        <f>(CV26/CJ26)-1</f>
        <v>1.2740292377117841</v>
      </c>
      <c r="CY26" s="93">
        <f t="shared" ref="CY26" si="140">SUM(CY28:CY29)</f>
        <v>93839</v>
      </c>
      <c r="CZ26" s="94">
        <f t="shared" ref="CZ26:CZ31" si="141">CY26/CY$26</f>
        <v>1</v>
      </c>
      <c r="DA26" s="97">
        <f>(CY26/CM26)-1</f>
        <v>0.4991692494488289</v>
      </c>
      <c r="DB26" s="93">
        <f t="shared" ref="DB26" si="142">SUM(DB28:DB29)</f>
        <v>128667</v>
      </c>
      <c r="DC26" s="94">
        <f t="shared" ref="DC26:DC31" si="143">DB26/DB$26</f>
        <v>1</v>
      </c>
      <c r="DD26" s="97">
        <f>(DB26/CP26)-1</f>
        <v>0.60007710196112574</v>
      </c>
      <c r="DE26" s="93">
        <f t="shared" ref="DE26" si="144">SUM(DE28:DE29)</f>
        <v>175307</v>
      </c>
      <c r="DF26" s="94">
        <f t="shared" ref="DF26:DF31" si="145">DE26/DE$26</f>
        <v>1</v>
      </c>
      <c r="DG26" s="97">
        <f>(DE26/CS26)-1</f>
        <v>0.93254550064489106</v>
      </c>
      <c r="DH26" s="93">
        <f t="shared" ref="DH26" si="146">SUM(DH28:DH29)</f>
        <v>207942</v>
      </c>
      <c r="DI26" s="94">
        <f t="shared" ref="DI26:DI31" si="147">DH26/DH$26</f>
        <v>1</v>
      </c>
      <c r="DJ26" s="97">
        <f>(DH26/CV26)-1</f>
        <v>1.4709405264096014</v>
      </c>
      <c r="DK26" s="93">
        <f t="shared" ref="DK26" si="148">SUM(DK28:DK29)</f>
        <v>247693</v>
      </c>
      <c r="DL26" s="94">
        <f t="shared" ref="DL26:DL31" si="149">DK26/DK$26</f>
        <v>1</v>
      </c>
      <c r="DM26" s="97">
        <f>(DK26/CY26)-1</f>
        <v>1.6395528511599653</v>
      </c>
      <c r="DN26" s="93">
        <f t="shared" ref="DN26" si="150">SUM(DN28:DN29)</f>
        <v>284950</v>
      </c>
      <c r="DO26" s="94">
        <f t="shared" ref="DO26:DO31" si="151">DN26/DN$26</f>
        <v>1</v>
      </c>
      <c r="DP26" s="97">
        <f>(DN26/DB26)-1</f>
        <v>1.214631568311999</v>
      </c>
      <c r="DQ26" s="93">
        <f t="shared" ref="DQ26" si="152">SUM(DQ28:DQ29)</f>
        <v>338005</v>
      </c>
      <c r="DR26" s="94">
        <f t="shared" ref="DR26:DR31" si="153">DQ26/DQ$26</f>
        <v>1</v>
      </c>
      <c r="DS26" s="97">
        <f>(DQ26/DE26)-1</f>
        <v>0.92807474886912678</v>
      </c>
      <c r="DT26" s="93">
        <f t="shared" ref="DT26" si="154">SUM(DT28:DT29)</f>
        <v>348194</v>
      </c>
      <c r="DU26" s="94">
        <f t="shared" ref="DU26:DU31" si="155">DT26/DT$26</f>
        <v>1</v>
      </c>
      <c r="DV26" s="97">
        <f>(DT26/DH26)-1</f>
        <v>0.67447653672658725</v>
      </c>
      <c r="DW26" s="93">
        <f t="shared" ref="DW26" si="156">SUM(DW28:DW29)</f>
        <v>389603.33</v>
      </c>
      <c r="DX26" s="94">
        <f t="shared" ref="DX26:DX31" si="157">DW26/DW$26</f>
        <v>1</v>
      </c>
      <c r="DY26" s="97">
        <f>(DW26/DK26)-1</f>
        <v>0.57292830237431014</v>
      </c>
      <c r="DZ26" s="93">
        <f t="shared" ref="DZ26" si="158">SUM(DZ28:DZ29)</f>
        <v>408275</v>
      </c>
      <c r="EA26" s="94">
        <f t="shared" ref="EA26:EA31" si="159">DZ26/DZ$26</f>
        <v>1</v>
      </c>
      <c r="EB26" s="97">
        <f>(DZ26/DN26)-1</f>
        <v>0.43279522723284791</v>
      </c>
      <c r="EC26" s="93">
        <f t="shared" ref="EC26" si="160">SUM(EC28:EC29)</f>
        <v>455225</v>
      </c>
      <c r="ED26" s="94">
        <f t="shared" ref="ED26:ED31" si="161">EC26/EC$26</f>
        <v>1</v>
      </c>
      <c r="EE26" s="97">
        <f>(EC26/DQ26)-1</f>
        <v>0.34679960355616046</v>
      </c>
      <c r="EF26" s="93">
        <f t="shared" ref="EF26" si="162">SUM(EF28:EF29)</f>
        <v>447493</v>
      </c>
      <c r="EG26" s="94">
        <f t="shared" ref="EG26:EG31" si="163">EF26/EF$26</f>
        <v>1</v>
      </c>
      <c r="EH26" s="97">
        <f>(EF26/DT26)-1</f>
        <v>0.28518297271061543</v>
      </c>
      <c r="EI26" s="93">
        <f t="shared" ref="EI26" si="164">SUM(EI28:EI29)</f>
        <v>478719</v>
      </c>
      <c r="EJ26" s="94">
        <f>EI26/EI$26</f>
        <v>1</v>
      </c>
      <c r="EK26" s="97">
        <f>(EI26/DW26)-1</f>
        <v>0.22873436425710225</v>
      </c>
      <c r="EL26" s="93">
        <f t="shared" ref="EL26" si="165">SUM(EL28:EL29)</f>
        <v>492084</v>
      </c>
      <c r="EM26" s="94">
        <f>EL26/EL$26</f>
        <v>1</v>
      </c>
      <c r="EN26" s="97">
        <f>(EL26/DZ26)-1</f>
        <v>0.2052758557344927</v>
      </c>
      <c r="EO26" s="93">
        <f t="shared" ref="EO26" si="166">SUM(EO28:EO29)</f>
        <v>529464</v>
      </c>
      <c r="EP26" s="94">
        <f>EO26/EO$26</f>
        <v>1</v>
      </c>
      <c r="EQ26" s="97">
        <f>(EO26/EC26)-1</f>
        <v>0.16308199242133004</v>
      </c>
      <c r="ER26" s="93">
        <f>SUM(ER28:ER30)</f>
        <v>571869</v>
      </c>
      <c r="ES26" s="94">
        <f t="shared" ref="ES26:ES31" si="167">ER26/ER$26</f>
        <v>1</v>
      </c>
      <c r="ET26" s="97">
        <f>(ER26/EF26)-1</f>
        <v>0.2779395431883851</v>
      </c>
    </row>
    <row r="27" spans="2:150" s="199" customFormat="1" ht="16.5" customHeight="1">
      <c r="B27" s="92" t="s">
        <v>1080</v>
      </c>
      <c r="C27" s="45" t="s">
        <v>1079</v>
      </c>
      <c r="D27" s="71" t="s">
        <v>80</v>
      </c>
      <c r="E27" s="71" t="s">
        <v>80</v>
      </c>
      <c r="F27" s="71" t="s">
        <v>80</v>
      </c>
      <c r="G27" s="71" t="s">
        <v>80</v>
      </c>
      <c r="H27" s="71" t="s">
        <v>80</v>
      </c>
      <c r="I27" s="71" t="s">
        <v>80</v>
      </c>
      <c r="J27" s="71" t="s">
        <v>80</v>
      </c>
      <c r="K27" s="71" t="s">
        <v>80</v>
      </c>
      <c r="L27" s="71" t="s">
        <v>80</v>
      </c>
      <c r="M27" s="71" t="s">
        <v>80</v>
      </c>
      <c r="N27" s="71" t="s">
        <v>80</v>
      </c>
      <c r="O27" s="71" t="s">
        <v>80</v>
      </c>
      <c r="P27" s="71" t="s">
        <v>80</v>
      </c>
      <c r="Q27" s="71" t="s">
        <v>80</v>
      </c>
      <c r="R27" s="71" t="s">
        <v>80</v>
      </c>
      <c r="S27" s="71" t="s">
        <v>80</v>
      </c>
      <c r="T27" s="71" t="s">
        <v>80</v>
      </c>
      <c r="U27" s="71" t="s">
        <v>80</v>
      </c>
      <c r="V27" s="71" t="s">
        <v>80</v>
      </c>
      <c r="W27" s="71" t="s">
        <v>80</v>
      </c>
      <c r="X27" s="71" t="s">
        <v>80</v>
      </c>
      <c r="Y27" s="71" t="s">
        <v>80</v>
      </c>
      <c r="Z27" s="71" t="s">
        <v>80</v>
      </c>
      <c r="AA27" s="71" t="s">
        <v>80</v>
      </c>
      <c r="AB27" s="71" t="s">
        <v>80</v>
      </c>
      <c r="AC27" s="71" t="s">
        <v>80</v>
      </c>
      <c r="AD27" s="71" t="s">
        <v>80</v>
      </c>
      <c r="AE27" s="71" t="s">
        <v>80</v>
      </c>
      <c r="AF27" s="71" t="s">
        <v>80</v>
      </c>
      <c r="AG27" s="71" t="s">
        <v>80</v>
      </c>
      <c r="AH27" s="71" t="s">
        <v>80</v>
      </c>
      <c r="AI27" s="71" t="s">
        <v>80</v>
      </c>
      <c r="AJ27" s="71" t="s">
        <v>80</v>
      </c>
      <c r="AK27" s="71" t="s">
        <v>80</v>
      </c>
      <c r="AL27" s="71" t="s">
        <v>80</v>
      </c>
      <c r="AM27" s="71" t="s">
        <v>80</v>
      </c>
      <c r="AN27" s="71" t="s">
        <v>80</v>
      </c>
      <c r="AO27" s="71" t="s">
        <v>80</v>
      </c>
      <c r="AP27" s="71" t="s">
        <v>80</v>
      </c>
      <c r="AQ27" s="71" t="s">
        <v>80</v>
      </c>
      <c r="AR27" s="71" t="s">
        <v>80</v>
      </c>
      <c r="AS27" s="71" t="s">
        <v>80</v>
      </c>
      <c r="AT27" s="71" t="s">
        <v>80</v>
      </c>
      <c r="AU27" s="71" t="s">
        <v>80</v>
      </c>
      <c r="AV27" s="71" t="s">
        <v>80</v>
      </c>
      <c r="AW27" s="71" t="s">
        <v>80</v>
      </c>
      <c r="AX27" s="71" t="s">
        <v>80</v>
      </c>
      <c r="AY27" s="71" t="s">
        <v>80</v>
      </c>
      <c r="AZ27" s="71" t="s">
        <v>80</v>
      </c>
      <c r="BA27" s="71" t="s">
        <v>80</v>
      </c>
      <c r="BB27" s="71" t="s">
        <v>80</v>
      </c>
      <c r="BC27" s="71" t="s">
        <v>80</v>
      </c>
      <c r="BD27" s="71" t="s">
        <v>80</v>
      </c>
      <c r="BE27" s="71" t="s">
        <v>80</v>
      </c>
      <c r="BF27" s="71" t="s">
        <v>80</v>
      </c>
      <c r="BG27" s="71" t="s">
        <v>80</v>
      </c>
      <c r="BH27" s="71" t="s">
        <v>80</v>
      </c>
      <c r="BI27" s="71" t="s">
        <v>80</v>
      </c>
      <c r="BJ27" s="71" t="s">
        <v>80</v>
      </c>
      <c r="BK27" s="71" t="s">
        <v>80</v>
      </c>
      <c r="BL27" s="71" t="s">
        <v>80</v>
      </c>
      <c r="BM27" s="71" t="s">
        <v>80</v>
      </c>
      <c r="BN27" s="71" t="s">
        <v>80</v>
      </c>
      <c r="BO27" s="71" t="s">
        <v>80</v>
      </c>
      <c r="BP27" s="71" t="s">
        <v>80</v>
      </c>
      <c r="BQ27" s="71" t="s">
        <v>80</v>
      </c>
      <c r="BR27" s="71" t="s">
        <v>80</v>
      </c>
      <c r="BS27" s="71" t="s">
        <v>80</v>
      </c>
      <c r="BT27" s="71" t="s">
        <v>80</v>
      </c>
      <c r="BU27" s="71" t="s">
        <v>80</v>
      </c>
      <c r="BV27" s="71" t="s">
        <v>80</v>
      </c>
      <c r="BW27" s="71" t="s">
        <v>80</v>
      </c>
      <c r="BX27" s="71" t="s">
        <v>80</v>
      </c>
      <c r="BY27" s="71" t="s">
        <v>80</v>
      </c>
      <c r="BZ27" s="71" t="s">
        <v>80</v>
      </c>
      <c r="CA27" s="71" t="s">
        <v>80</v>
      </c>
      <c r="CB27" s="71" t="s">
        <v>80</v>
      </c>
      <c r="CC27" s="71" t="s">
        <v>80</v>
      </c>
      <c r="CD27" s="71" t="s">
        <v>80</v>
      </c>
      <c r="CE27" s="71" t="s">
        <v>80</v>
      </c>
      <c r="CF27" s="71" t="s">
        <v>80</v>
      </c>
      <c r="CG27" s="93">
        <f>SUM(CG28:CG31)</f>
        <v>27346</v>
      </c>
      <c r="CH27" s="94">
        <f t="shared" si="130"/>
        <v>0.95495180891185916</v>
      </c>
      <c r="CI27" s="97" t="e">
        <f>(CG27/BU27)-1</f>
        <v>#VALUE!</v>
      </c>
      <c r="CJ27" s="93">
        <f>37007-1540</f>
        <v>35467</v>
      </c>
      <c r="CK27" s="94">
        <f t="shared" si="131"/>
        <v>0.95838625124976351</v>
      </c>
      <c r="CL27" s="97" t="e">
        <f>(CJ27/BX27)-1</f>
        <v>#VALUE!</v>
      </c>
      <c r="CM27" s="93">
        <f>SUM(CM28:CM31)</f>
        <v>60072</v>
      </c>
      <c r="CN27" s="94">
        <f t="shared" si="133"/>
        <v>0.95970859826820465</v>
      </c>
      <c r="CO27" s="97" t="e">
        <f>(CM27/CA27)-1</f>
        <v>#VALUE!</v>
      </c>
      <c r="CP27" s="93">
        <f>SUM(CP28:CP31)</f>
        <v>76869</v>
      </c>
      <c r="CQ27" s="94">
        <f t="shared" si="135"/>
        <v>0.95592752415654181</v>
      </c>
      <c r="CR27" s="97" t="e">
        <f>(CP27/CD27)-1</f>
        <v>#VALUE!</v>
      </c>
      <c r="CS27" s="93">
        <f>SUM(CS28:CS31)</f>
        <v>85471</v>
      </c>
      <c r="CT27" s="94">
        <f t="shared" si="137"/>
        <v>0.94221335420502028</v>
      </c>
      <c r="CU27" s="97">
        <f>(CS27/CG27)-1</f>
        <v>2.1255393841878152</v>
      </c>
      <c r="CV27" s="93">
        <f>SUM(CV28:CV31)</f>
        <v>78964</v>
      </c>
      <c r="CW27" s="94">
        <f t="shared" si="139"/>
        <v>0.93831620224585588</v>
      </c>
      <c r="CX27" s="97">
        <f>(CV27/CJ27)-1</f>
        <v>1.2264076465446752</v>
      </c>
      <c r="CY27" s="93">
        <f>SUM(CY28:CY31)</f>
        <v>88846</v>
      </c>
      <c r="CZ27" s="94">
        <f t="shared" si="141"/>
        <v>0.94679184560790286</v>
      </c>
      <c r="DA27" s="97">
        <f>(CY27/CM27)-1</f>
        <v>0.47899187641496876</v>
      </c>
      <c r="DB27" s="93">
        <f>SUM(DB28:DB31)</f>
        <v>124080</v>
      </c>
      <c r="DC27" s="94">
        <f t="shared" si="143"/>
        <v>0.96434983329058732</v>
      </c>
      <c r="DD27" s="97">
        <f>(DB27/CP27)-1</f>
        <v>0.61417476485969646</v>
      </c>
      <c r="DE27" s="93">
        <f>SUM(DE28:DE31)</f>
        <v>169137</v>
      </c>
      <c r="DF27" s="94">
        <f t="shared" si="145"/>
        <v>0.96480459993040779</v>
      </c>
      <c r="DG27" s="97">
        <f>(DE27/CS27)-1</f>
        <v>0.97888172596553225</v>
      </c>
      <c r="DH27" s="93">
        <f>SUM(DH28:DH31)</f>
        <v>200580</v>
      </c>
      <c r="DI27" s="94">
        <f t="shared" si="147"/>
        <v>0.96459589693279857</v>
      </c>
      <c r="DJ27" s="97">
        <f>(DH27/CV27)-1</f>
        <v>1.5401448761460919</v>
      </c>
      <c r="DK27" s="93">
        <f>SUM(DK28:DK31)</f>
        <v>236194</v>
      </c>
      <c r="DL27" s="94">
        <f t="shared" si="149"/>
        <v>0.95357559559616134</v>
      </c>
      <c r="DM27" s="97">
        <f>(DK27/CY27)-1</f>
        <v>1.6584652094635661</v>
      </c>
      <c r="DN27" s="93">
        <f>SUM(DN28:DN31)</f>
        <v>272265</v>
      </c>
      <c r="DO27" s="94">
        <f t="shared" si="151"/>
        <v>0.95548341814353399</v>
      </c>
      <c r="DP27" s="97">
        <f>(DN27/DB27)-1</f>
        <v>1.1942698259187621</v>
      </c>
      <c r="DQ27" s="93">
        <f>SUM(DQ28:DQ31)</f>
        <v>326079</v>
      </c>
      <c r="DR27" s="94">
        <f t="shared" si="153"/>
        <v>0.96471649827665273</v>
      </c>
      <c r="DS27" s="97">
        <f>(DQ27/DE27)-1</f>
        <v>0.92789868568083866</v>
      </c>
      <c r="DT27" s="93">
        <f>SUM(DT28:DT31)</f>
        <v>335497</v>
      </c>
      <c r="DU27" s="94">
        <f t="shared" si="155"/>
        <v>0.96353469617512078</v>
      </c>
      <c r="DV27" s="97">
        <f>(DT27/DH27)-1</f>
        <v>0.67263436035497048</v>
      </c>
      <c r="DW27" s="93">
        <f>SUM(DW28:DW31)</f>
        <v>370984.33</v>
      </c>
      <c r="DX27" s="94">
        <f t="shared" si="157"/>
        <v>0.95221036740112053</v>
      </c>
      <c r="DY27" s="97">
        <f>(DW27/DK27)-1</f>
        <v>0.57067635079637924</v>
      </c>
      <c r="DZ27" s="93">
        <f>SUM(DZ28:DZ31)</f>
        <v>389414</v>
      </c>
      <c r="EA27" s="94">
        <f t="shared" si="159"/>
        <v>0.95380319637499233</v>
      </c>
      <c r="EB27" s="97">
        <f>(DZ27/DN27)-1</f>
        <v>0.43027565056103434</v>
      </c>
      <c r="EC27" s="93">
        <f>SUM(EC28:EC31)</f>
        <v>435074</v>
      </c>
      <c r="ED27" s="94">
        <f t="shared" si="161"/>
        <v>0.95573397770333357</v>
      </c>
      <c r="EE27" s="97">
        <f>(EC27/DQ27)-1</f>
        <v>0.33425948926487137</v>
      </c>
      <c r="EF27" s="93">
        <f>SUM(EF28:EF31)</f>
        <v>427035</v>
      </c>
      <c r="EG27" s="94">
        <f t="shared" si="163"/>
        <v>0.95428308375773474</v>
      </c>
      <c r="EH27" s="97">
        <f>(EF27/DT27)-1</f>
        <v>0.27284297624121834</v>
      </c>
      <c r="EI27" s="93">
        <f>SUM(EI28:EI31)</f>
        <v>453666</v>
      </c>
      <c r="EJ27" s="94">
        <f>EI27/EI$26</f>
        <v>0.94766658519925051</v>
      </c>
      <c r="EK27" s="97">
        <f>(EI27/DW27)-1</f>
        <v>0.22287105765356707</v>
      </c>
      <c r="EL27" s="93">
        <f>SUM(EL28:EL31)</f>
        <v>468248</v>
      </c>
      <c r="EM27" s="94">
        <f>EL27/EL$26</f>
        <v>0.95156111558189249</v>
      </c>
      <c r="EN27" s="97">
        <f>(EL27/DZ27)-1</f>
        <v>0.20244264458904926</v>
      </c>
      <c r="EO27" s="93">
        <f>SUM(EO28:EO31)</f>
        <v>505374</v>
      </c>
      <c r="EP27" s="94">
        <f>EO27/EO$26</f>
        <v>0.95450115588595263</v>
      </c>
      <c r="EQ27" s="97">
        <f>(EO27/EC27)-1</f>
        <v>0.16158170793933913</v>
      </c>
      <c r="ER27" s="93">
        <f>SUM(ER28:ER31)</f>
        <v>550840</v>
      </c>
      <c r="ES27" s="94">
        <f>ER27/ER$26</f>
        <v>0.9632275923332092</v>
      </c>
      <c r="ET27" s="97">
        <f>(ER27/EF27)-1</f>
        <v>0.28991768824569419</v>
      </c>
    </row>
    <row r="28" spans="2:150" s="199" customFormat="1" ht="16.5" customHeight="1">
      <c r="B28" s="284" t="s">
        <v>1126</v>
      </c>
      <c r="C28" s="284" t="s">
        <v>402</v>
      </c>
      <c r="D28" s="290" t="s">
        <v>80</v>
      </c>
      <c r="E28" s="290" t="s">
        <v>80</v>
      </c>
      <c r="F28" s="290" t="s">
        <v>80</v>
      </c>
      <c r="G28" s="290" t="s">
        <v>80</v>
      </c>
      <c r="H28" s="290" t="s">
        <v>80</v>
      </c>
      <c r="I28" s="290" t="s">
        <v>80</v>
      </c>
      <c r="J28" s="290" t="s">
        <v>80</v>
      </c>
      <c r="K28" s="290" t="s">
        <v>80</v>
      </c>
      <c r="L28" s="290" t="s">
        <v>80</v>
      </c>
      <c r="M28" s="290" t="s">
        <v>80</v>
      </c>
      <c r="N28" s="290" t="s">
        <v>80</v>
      </c>
      <c r="O28" s="290" t="s">
        <v>80</v>
      </c>
      <c r="P28" s="290" t="s">
        <v>80</v>
      </c>
      <c r="Q28" s="290" t="s">
        <v>80</v>
      </c>
      <c r="R28" s="290" t="s">
        <v>80</v>
      </c>
      <c r="S28" s="290" t="s">
        <v>80</v>
      </c>
      <c r="T28" s="290" t="s">
        <v>80</v>
      </c>
      <c r="U28" s="290" t="s">
        <v>80</v>
      </c>
      <c r="V28" s="290" t="s">
        <v>80</v>
      </c>
      <c r="W28" s="290" t="s">
        <v>80</v>
      </c>
      <c r="X28" s="290" t="s">
        <v>80</v>
      </c>
      <c r="Y28" s="290" t="s">
        <v>80</v>
      </c>
      <c r="Z28" s="290" t="s">
        <v>80</v>
      </c>
      <c r="AA28" s="290" t="s">
        <v>80</v>
      </c>
      <c r="AB28" s="290" t="s">
        <v>80</v>
      </c>
      <c r="AC28" s="290" t="s">
        <v>80</v>
      </c>
      <c r="AD28" s="290" t="s">
        <v>80</v>
      </c>
      <c r="AE28" s="290" t="s">
        <v>80</v>
      </c>
      <c r="AF28" s="290" t="s">
        <v>80</v>
      </c>
      <c r="AG28" s="290" t="s">
        <v>80</v>
      </c>
      <c r="AH28" s="290" t="s">
        <v>80</v>
      </c>
      <c r="AI28" s="290" t="s">
        <v>80</v>
      </c>
      <c r="AJ28" s="290" t="s">
        <v>80</v>
      </c>
      <c r="AK28" s="290" t="s">
        <v>80</v>
      </c>
      <c r="AL28" s="290" t="s">
        <v>80</v>
      </c>
      <c r="AM28" s="290" t="s">
        <v>80</v>
      </c>
      <c r="AN28" s="290" t="s">
        <v>80</v>
      </c>
      <c r="AO28" s="290" t="s">
        <v>80</v>
      </c>
      <c r="AP28" s="290" t="s">
        <v>80</v>
      </c>
      <c r="AQ28" s="290" t="s">
        <v>80</v>
      </c>
      <c r="AR28" s="290" t="s">
        <v>80</v>
      </c>
      <c r="AS28" s="290" t="s">
        <v>80</v>
      </c>
      <c r="AT28" s="290" t="s">
        <v>80</v>
      </c>
      <c r="AU28" s="290" t="s">
        <v>80</v>
      </c>
      <c r="AV28" s="290" t="s">
        <v>80</v>
      </c>
      <c r="AW28" s="290" t="s">
        <v>80</v>
      </c>
      <c r="AX28" s="290" t="s">
        <v>80</v>
      </c>
      <c r="AY28" s="290" t="s">
        <v>80</v>
      </c>
      <c r="AZ28" s="290" t="s">
        <v>80</v>
      </c>
      <c r="BA28" s="290" t="s">
        <v>80</v>
      </c>
      <c r="BB28" s="290" t="s">
        <v>80</v>
      </c>
      <c r="BC28" s="290" t="s">
        <v>80</v>
      </c>
      <c r="BD28" s="290" t="s">
        <v>80</v>
      </c>
      <c r="BE28" s="290" t="s">
        <v>80</v>
      </c>
      <c r="BF28" s="290" t="s">
        <v>80</v>
      </c>
      <c r="BG28" s="290" t="s">
        <v>80</v>
      </c>
      <c r="BH28" s="290" t="s">
        <v>80</v>
      </c>
      <c r="BI28" s="290" t="s">
        <v>80</v>
      </c>
      <c r="BJ28" s="290" t="s">
        <v>80</v>
      </c>
      <c r="BK28" s="290" t="s">
        <v>80</v>
      </c>
      <c r="BL28" s="290" t="s">
        <v>80</v>
      </c>
      <c r="BM28" s="290" t="s">
        <v>80</v>
      </c>
      <c r="BN28" s="290" t="s">
        <v>80</v>
      </c>
      <c r="BO28" s="290" t="s">
        <v>80</v>
      </c>
      <c r="BP28" s="290" t="s">
        <v>80</v>
      </c>
      <c r="BQ28" s="290" t="s">
        <v>80</v>
      </c>
      <c r="BR28" s="290" t="s">
        <v>80</v>
      </c>
      <c r="BS28" s="290" t="s">
        <v>80</v>
      </c>
      <c r="BT28" s="290" t="s">
        <v>80</v>
      </c>
      <c r="BU28" s="290" t="s">
        <v>80</v>
      </c>
      <c r="BV28" s="290" t="s">
        <v>80</v>
      </c>
      <c r="BW28" s="290" t="s">
        <v>80</v>
      </c>
      <c r="BX28" s="290" t="s">
        <v>80</v>
      </c>
      <c r="BY28" s="290" t="s">
        <v>80</v>
      </c>
      <c r="BZ28" s="290" t="s">
        <v>80</v>
      </c>
      <c r="CA28" s="290" t="s">
        <v>80</v>
      </c>
      <c r="CB28" s="290" t="s">
        <v>80</v>
      </c>
      <c r="CC28" s="290" t="s">
        <v>80</v>
      </c>
      <c r="CD28" s="290" t="s">
        <v>80</v>
      </c>
      <c r="CE28" s="290" t="s">
        <v>80</v>
      </c>
      <c r="CF28" s="290" t="s">
        <v>80</v>
      </c>
      <c r="CG28" s="285">
        <v>23829</v>
      </c>
      <c r="CH28" s="286">
        <f t="shared" si="130"/>
        <v>0.83213437630954046</v>
      </c>
      <c r="CI28" s="289" t="e">
        <f>CG28/BU28-1</f>
        <v>#VALUE!</v>
      </c>
      <c r="CJ28" s="290" t="s">
        <v>80</v>
      </c>
      <c r="CK28" s="286" t="e">
        <f t="shared" si="131"/>
        <v>#VALUE!</v>
      </c>
      <c r="CL28" s="289" t="e">
        <f>CJ28/BX28-1</f>
        <v>#VALUE!</v>
      </c>
      <c r="CM28" s="285">
        <v>50259</v>
      </c>
      <c r="CN28" s="286">
        <f t="shared" si="133"/>
        <v>0.80293638367894682</v>
      </c>
      <c r="CO28" s="289" t="e">
        <f>CM28/CA28-1</f>
        <v>#VALUE!</v>
      </c>
      <c r="CP28" s="285">
        <v>61153</v>
      </c>
      <c r="CQ28" s="286">
        <f t="shared" si="135"/>
        <v>0.76048648850310274</v>
      </c>
      <c r="CR28" s="289" t="e">
        <f>CP28/CD28-1</f>
        <v>#VALUE!</v>
      </c>
      <c r="CS28" s="285">
        <v>70405</v>
      </c>
      <c r="CT28" s="286">
        <f t="shared" si="137"/>
        <v>0.77612911049132982</v>
      </c>
      <c r="CU28" s="289">
        <f>CS28/CG28-1</f>
        <v>1.9545931428091823</v>
      </c>
      <c r="CV28" s="285">
        <v>64322</v>
      </c>
      <c r="CW28" s="286">
        <f t="shared" si="139"/>
        <v>0.76432772859604303</v>
      </c>
      <c r="CX28" s="289" t="e">
        <f>CV28/CJ28-1</f>
        <v>#VALUE!</v>
      </c>
      <c r="CY28" s="285">
        <v>75643</v>
      </c>
      <c r="CZ28" s="286">
        <f t="shared" si="141"/>
        <v>0.80609341531772505</v>
      </c>
      <c r="DA28" s="289">
        <f>CY28/CM28-1</f>
        <v>0.5050637696730933</v>
      </c>
      <c r="DB28" s="285">
        <v>106558</v>
      </c>
      <c r="DC28" s="286">
        <f t="shared" si="143"/>
        <v>0.82816883894083171</v>
      </c>
      <c r="DD28" s="289">
        <f>DB28/CP28-1</f>
        <v>0.74248197144866146</v>
      </c>
      <c r="DE28" s="285">
        <v>146326</v>
      </c>
      <c r="DF28" s="286">
        <f t="shared" si="145"/>
        <v>0.8346842966909479</v>
      </c>
      <c r="DG28" s="289">
        <f>DE28/CS28-1</f>
        <v>1.0783467083303742</v>
      </c>
      <c r="DH28" s="285">
        <v>169032</v>
      </c>
      <c r="DI28" s="286">
        <f t="shared" si="147"/>
        <v>0.8128805147589232</v>
      </c>
      <c r="DJ28" s="289">
        <f>DH28/CV28-1</f>
        <v>1.6279033612138925</v>
      </c>
      <c r="DK28" s="285">
        <v>193617</v>
      </c>
      <c r="DL28" s="286">
        <f t="shared" si="149"/>
        <v>0.7816813555490062</v>
      </c>
      <c r="DM28" s="289">
        <f>DK28/CY28-1</f>
        <v>1.5596155625768411</v>
      </c>
      <c r="DN28" s="285">
        <v>223460</v>
      </c>
      <c r="DO28" s="286">
        <f t="shared" si="151"/>
        <v>0.78420775574662216</v>
      </c>
      <c r="DP28" s="289">
        <f>DN28/DB28-1</f>
        <v>1.0970738940295428</v>
      </c>
      <c r="DQ28" s="285">
        <v>281017</v>
      </c>
      <c r="DR28" s="286">
        <f t="shared" si="153"/>
        <v>0.83139894380260648</v>
      </c>
      <c r="DS28" s="289">
        <f>DQ28/DE28-1</f>
        <v>0.92048576466246601</v>
      </c>
      <c r="DT28" s="285">
        <v>267839</v>
      </c>
      <c r="DU28" s="286">
        <f t="shared" si="155"/>
        <v>0.76922347886523035</v>
      </c>
      <c r="DV28" s="289">
        <f>DT28/DH28-1</f>
        <v>0.58454612144446028</v>
      </c>
      <c r="DW28" s="285">
        <v>296882.33</v>
      </c>
      <c r="DX28" s="286">
        <f t="shared" si="157"/>
        <v>0.76201178773292311</v>
      </c>
      <c r="DY28" s="289">
        <f>DW28/DK28-1</f>
        <v>0.53334846630202937</v>
      </c>
      <c r="DZ28" s="285">
        <v>315548</v>
      </c>
      <c r="EA28" s="286">
        <f t="shared" si="159"/>
        <v>0.77288102381972934</v>
      </c>
      <c r="EB28" s="289">
        <f>DZ28/DN28-1</f>
        <v>0.41210059965989432</v>
      </c>
      <c r="EC28" s="285">
        <v>374417.30826820002</v>
      </c>
      <c r="ED28" s="286">
        <f t="shared" si="161"/>
        <v>0.8224884579454117</v>
      </c>
      <c r="EE28" s="289">
        <f>EC28/DQ28-1</f>
        <v>0.33236533116573019</v>
      </c>
      <c r="EF28" s="285">
        <v>342352</v>
      </c>
      <c r="EG28" s="286">
        <f t="shared" si="163"/>
        <v>0.76504436940913045</v>
      </c>
      <c r="EH28" s="289">
        <f>EF28/DT28-1</f>
        <v>0.27820071012809944</v>
      </c>
      <c r="EI28" s="285">
        <v>363072</v>
      </c>
      <c r="EJ28" s="286">
        <f>EI28/EI$26</f>
        <v>0.75842404416787301</v>
      </c>
      <c r="EK28" s="289">
        <f>EI28/DW28-1</f>
        <v>0.22294917316230967</v>
      </c>
      <c r="EL28" s="285">
        <v>378020</v>
      </c>
      <c r="EM28" s="286">
        <f>EL28/EL$26</f>
        <v>0.76820217686411263</v>
      </c>
      <c r="EN28" s="289">
        <f>EL28/DZ28-1</f>
        <v>0.1979793882388734</v>
      </c>
      <c r="EO28" s="285">
        <v>433712</v>
      </c>
      <c r="EP28" s="286">
        <f>EO28/EO$26</f>
        <v>0.81915295468624871</v>
      </c>
      <c r="EQ28" s="289">
        <f>EO28/EC28-1</f>
        <v>0.1583652529474584</v>
      </c>
      <c r="ER28" s="285">
        <v>458730</v>
      </c>
      <c r="ES28" s="286">
        <f t="shared" si="167"/>
        <v>0.80215923576903103</v>
      </c>
      <c r="ET28" s="289">
        <f>ER28/EF28-1</f>
        <v>0.33993667336542499</v>
      </c>
    </row>
    <row r="29" spans="2:150" s="21" customFormat="1" ht="16.5" customHeight="1">
      <c r="B29" s="284" t="s">
        <v>1071</v>
      </c>
      <c r="C29" s="284" t="s">
        <v>1066</v>
      </c>
      <c r="D29" s="290" t="s">
        <v>80</v>
      </c>
      <c r="E29" s="290" t="s">
        <v>80</v>
      </c>
      <c r="F29" s="290" t="s">
        <v>80</v>
      </c>
      <c r="G29" s="290" t="s">
        <v>80</v>
      </c>
      <c r="H29" s="290" t="s">
        <v>80</v>
      </c>
      <c r="I29" s="290" t="s">
        <v>80</v>
      </c>
      <c r="J29" s="290" t="s">
        <v>80</v>
      </c>
      <c r="K29" s="290" t="s">
        <v>80</v>
      </c>
      <c r="L29" s="290" t="s">
        <v>80</v>
      </c>
      <c r="M29" s="290" t="s">
        <v>80</v>
      </c>
      <c r="N29" s="290" t="s">
        <v>80</v>
      </c>
      <c r="O29" s="290" t="s">
        <v>80</v>
      </c>
      <c r="P29" s="290" t="s">
        <v>80</v>
      </c>
      <c r="Q29" s="290" t="s">
        <v>80</v>
      </c>
      <c r="R29" s="290" t="s">
        <v>80</v>
      </c>
      <c r="S29" s="290" t="s">
        <v>80</v>
      </c>
      <c r="T29" s="290" t="s">
        <v>80</v>
      </c>
      <c r="U29" s="290" t="s">
        <v>80</v>
      </c>
      <c r="V29" s="290" t="s">
        <v>80</v>
      </c>
      <c r="W29" s="290" t="s">
        <v>80</v>
      </c>
      <c r="X29" s="290" t="s">
        <v>80</v>
      </c>
      <c r="Y29" s="290" t="s">
        <v>80</v>
      </c>
      <c r="Z29" s="290" t="s">
        <v>80</v>
      </c>
      <c r="AA29" s="290" t="s">
        <v>80</v>
      </c>
      <c r="AB29" s="290" t="s">
        <v>80</v>
      </c>
      <c r="AC29" s="290" t="s">
        <v>80</v>
      </c>
      <c r="AD29" s="290" t="s">
        <v>80</v>
      </c>
      <c r="AE29" s="290" t="s">
        <v>80</v>
      </c>
      <c r="AF29" s="290" t="s">
        <v>80</v>
      </c>
      <c r="AG29" s="290" t="s">
        <v>80</v>
      </c>
      <c r="AH29" s="290" t="s">
        <v>80</v>
      </c>
      <c r="AI29" s="290" t="s">
        <v>80</v>
      </c>
      <c r="AJ29" s="290" t="s">
        <v>80</v>
      </c>
      <c r="AK29" s="290" t="s">
        <v>80</v>
      </c>
      <c r="AL29" s="290" t="s">
        <v>80</v>
      </c>
      <c r="AM29" s="290" t="s">
        <v>80</v>
      </c>
      <c r="AN29" s="290" t="s">
        <v>80</v>
      </c>
      <c r="AO29" s="290" t="s">
        <v>80</v>
      </c>
      <c r="AP29" s="290" t="s">
        <v>80</v>
      </c>
      <c r="AQ29" s="290" t="s">
        <v>80</v>
      </c>
      <c r="AR29" s="290" t="s">
        <v>80</v>
      </c>
      <c r="AS29" s="290" t="s">
        <v>80</v>
      </c>
      <c r="AT29" s="290" t="s">
        <v>80</v>
      </c>
      <c r="AU29" s="290" t="s">
        <v>80</v>
      </c>
      <c r="AV29" s="290" t="s">
        <v>80</v>
      </c>
      <c r="AW29" s="290" t="s">
        <v>80</v>
      </c>
      <c r="AX29" s="290" t="s">
        <v>80</v>
      </c>
      <c r="AY29" s="290" t="s">
        <v>80</v>
      </c>
      <c r="AZ29" s="290" t="s">
        <v>80</v>
      </c>
      <c r="BA29" s="290" t="s">
        <v>80</v>
      </c>
      <c r="BB29" s="290" t="s">
        <v>80</v>
      </c>
      <c r="BC29" s="290" t="s">
        <v>80</v>
      </c>
      <c r="BD29" s="290" t="s">
        <v>80</v>
      </c>
      <c r="BE29" s="290" t="s">
        <v>80</v>
      </c>
      <c r="BF29" s="290" t="s">
        <v>80</v>
      </c>
      <c r="BG29" s="290" t="s">
        <v>80</v>
      </c>
      <c r="BH29" s="290" t="s">
        <v>80</v>
      </c>
      <c r="BI29" s="290" t="s">
        <v>80</v>
      </c>
      <c r="BJ29" s="290" t="s">
        <v>80</v>
      </c>
      <c r="BK29" s="290" t="s">
        <v>80</v>
      </c>
      <c r="BL29" s="290" t="s">
        <v>80</v>
      </c>
      <c r="BM29" s="290" t="s">
        <v>80</v>
      </c>
      <c r="BN29" s="290" t="s">
        <v>80</v>
      </c>
      <c r="BO29" s="290" t="s">
        <v>80</v>
      </c>
      <c r="BP29" s="290" t="s">
        <v>80</v>
      </c>
      <c r="BQ29" s="290" t="s">
        <v>80</v>
      </c>
      <c r="BR29" s="290" t="s">
        <v>80</v>
      </c>
      <c r="BS29" s="290" t="s">
        <v>80</v>
      </c>
      <c r="BT29" s="290" t="s">
        <v>80</v>
      </c>
      <c r="BU29" s="290" t="s">
        <v>80</v>
      </c>
      <c r="BV29" s="290" t="s">
        <v>80</v>
      </c>
      <c r="BW29" s="290" t="s">
        <v>80</v>
      </c>
      <c r="BX29" s="290" t="s">
        <v>80</v>
      </c>
      <c r="BY29" s="290" t="s">
        <v>80</v>
      </c>
      <c r="BZ29" s="290" t="s">
        <v>80</v>
      </c>
      <c r="CA29" s="290" t="s">
        <v>80</v>
      </c>
      <c r="CB29" s="290" t="s">
        <v>80</v>
      </c>
      <c r="CC29" s="290" t="s">
        <v>80</v>
      </c>
      <c r="CD29" s="290" t="s">
        <v>80</v>
      </c>
      <c r="CE29" s="290" t="s">
        <v>80</v>
      </c>
      <c r="CF29" s="290" t="s">
        <v>80</v>
      </c>
      <c r="CG29" s="285">
        <v>4807</v>
      </c>
      <c r="CH29" s="286">
        <f t="shared" si="130"/>
        <v>0.16786562369045957</v>
      </c>
      <c r="CI29" s="289" t="e">
        <f>CG29/BU29-1</f>
        <v>#VALUE!</v>
      </c>
      <c r="CJ29" s="290" t="s">
        <v>80</v>
      </c>
      <c r="CK29" s="286" t="e">
        <f t="shared" si="131"/>
        <v>#VALUE!</v>
      </c>
      <c r="CL29" s="289" t="e">
        <f>CJ29/BX29-1</f>
        <v>#VALUE!</v>
      </c>
      <c r="CM29" s="285">
        <v>12335</v>
      </c>
      <c r="CN29" s="286">
        <f t="shared" si="133"/>
        <v>0.19706361632105313</v>
      </c>
      <c r="CO29" s="289" t="e">
        <f>CM29/CA29-1</f>
        <v>#VALUE!</v>
      </c>
      <c r="CP29" s="285">
        <v>19260</v>
      </c>
      <c r="CQ29" s="286">
        <f t="shared" si="135"/>
        <v>0.23951351149689726</v>
      </c>
      <c r="CR29" s="289" t="e">
        <f>CP29/CD29-1</f>
        <v>#VALUE!</v>
      </c>
      <c r="CS29" s="285">
        <v>20308</v>
      </c>
      <c r="CT29" s="286">
        <f t="shared" si="137"/>
        <v>0.22387088950867021</v>
      </c>
      <c r="CU29" s="289">
        <f>CS29/CG29-1</f>
        <v>3.2246723528188062</v>
      </c>
      <c r="CV29" s="285">
        <v>19833</v>
      </c>
      <c r="CW29" s="286">
        <f t="shared" si="139"/>
        <v>0.235672271403957</v>
      </c>
      <c r="CX29" s="289" t="e">
        <f>CV29/CJ29-1</f>
        <v>#VALUE!</v>
      </c>
      <c r="CY29" s="285">
        <v>18196</v>
      </c>
      <c r="CZ29" s="286">
        <f t="shared" si="141"/>
        <v>0.19390658468227495</v>
      </c>
      <c r="DA29" s="289">
        <f>CY29/CM29-1</f>
        <v>0.47515200648561007</v>
      </c>
      <c r="DB29" s="285">
        <v>22109</v>
      </c>
      <c r="DC29" s="286">
        <f t="shared" si="143"/>
        <v>0.17183116105916824</v>
      </c>
      <c r="DD29" s="289">
        <f>DB29/CP29-1</f>
        <v>0.14792315680166146</v>
      </c>
      <c r="DE29" s="285">
        <v>28981</v>
      </c>
      <c r="DF29" s="286">
        <f t="shared" si="145"/>
        <v>0.16531570330905213</v>
      </c>
      <c r="DG29" s="289">
        <f>DE29/CS29-1</f>
        <v>0.42707307465038413</v>
      </c>
      <c r="DH29" s="285">
        <v>38910</v>
      </c>
      <c r="DI29" s="286">
        <f t="shared" si="147"/>
        <v>0.18711948524107683</v>
      </c>
      <c r="DJ29" s="289">
        <f>DH29/CV29-1</f>
        <v>0.96188171229768571</v>
      </c>
      <c r="DK29" s="285">
        <v>54076</v>
      </c>
      <c r="DL29" s="286">
        <f t="shared" si="149"/>
        <v>0.21831864445099378</v>
      </c>
      <c r="DM29" s="289">
        <f>DK29/CY29-1</f>
        <v>1.971861947680809</v>
      </c>
      <c r="DN29" s="285">
        <v>61490</v>
      </c>
      <c r="DO29" s="286">
        <f t="shared" si="151"/>
        <v>0.21579224425337779</v>
      </c>
      <c r="DP29" s="289">
        <f>DN29/DB29-1</f>
        <v>1.7812203175177528</v>
      </c>
      <c r="DQ29" s="285">
        <v>56988</v>
      </c>
      <c r="DR29" s="286">
        <f t="shared" si="153"/>
        <v>0.16860105619739352</v>
      </c>
      <c r="DS29" s="289">
        <f>DQ29/DE29-1</f>
        <v>0.96639177392084474</v>
      </c>
      <c r="DT29" s="285">
        <v>80355</v>
      </c>
      <c r="DU29" s="286">
        <f t="shared" si="155"/>
        <v>0.23077652113476971</v>
      </c>
      <c r="DV29" s="289">
        <f>DT29/DH29-1</f>
        <v>1.0651503469545105</v>
      </c>
      <c r="DW29" s="285">
        <v>92721</v>
      </c>
      <c r="DX29" s="286">
        <f t="shared" si="157"/>
        <v>0.23798821226707687</v>
      </c>
      <c r="DY29" s="289">
        <f>DW29/DK29-1</f>
        <v>0.71464235520378727</v>
      </c>
      <c r="DZ29" s="285">
        <v>92727</v>
      </c>
      <c r="EA29" s="286">
        <f t="shared" si="159"/>
        <v>0.22711897618027066</v>
      </c>
      <c r="EB29" s="289">
        <f>DZ29/DN29-1</f>
        <v>0.50800130102455676</v>
      </c>
      <c r="EC29" s="285">
        <v>80807.691731799976</v>
      </c>
      <c r="ED29" s="286">
        <f t="shared" si="161"/>
        <v>0.17751154205458833</v>
      </c>
      <c r="EE29" s="289">
        <f>EC29/DQ29-1</f>
        <v>0.41797732385414421</v>
      </c>
      <c r="EF29" s="285">
        <v>105141</v>
      </c>
      <c r="EG29" s="286">
        <f t="shared" si="163"/>
        <v>0.23495563059086957</v>
      </c>
      <c r="EH29" s="289">
        <f>EF29/DT29-1</f>
        <v>0.30845622549934659</v>
      </c>
      <c r="EI29" s="285">
        <v>115647</v>
      </c>
      <c r="EJ29" s="286">
        <f>EI29/EI$26</f>
        <v>0.24157595583212699</v>
      </c>
      <c r="EK29" s="289">
        <f>EI29/DW29-1</f>
        <v>0.24725790274047954</v>
      </c>
      <c r="EL29" s="285">
        <v>114064</v>
      </c>
      <c r="EM29" s="286">
        <f>EL29/EL$26</f>
        <v>0.23179782313588737</v>
      </c>
      <c r="EN29" s="289">
        <f>EL29/DZ29-1</f>
        <v>0.23010557874189819</v>
      </c>
      <c r="EO29" s="285">
        <v>95752</v>
      </c>
      <c r="EP29" s="286">
        <f>EO29/EO$26</f>
        <v>0.18084704531375126</v>
      </c>
      <c r="EQ29" s="289">
        <f>EO29/EC29-1</f>
        <v>0.18493670525573291</v>
      </c>
      <c r="ER29" s="285">
        <v>115091</v>
      </c>
      <c r="ES29" s="286">
        <f t="shared" si="167"/>
        <v>0.2012541333766999</v>
      </c>
      <c r="ET29" s="289">
        <f>ER29/EF29-1</f>
        <v>9.463482371291887E-2</v>
      </c>
    </row>
    <row r="30" spans="2:150" s="21" customFormat="1" ht="16.5" customHeight="1">
      <c r="B30" s="284" t="s">
        <v>1069</v>
      </c>
      <c r="C30" s="284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85"/>
      <c r="CH30" s="286"/>
      <c r="CI30" s="289"/>
      <c r="CJ30" s="290"/>
      <c r="CK30" s="286"/>
      <c r="CL30" s="289"/>
      <c r="CM30" s="285"/>
      <c r="CN30" s="286"/>
      <c r="CO30" s="289"/>
      <c r="CP30" s="285"/>
      <c r="CQ30" s="286"/>
      <c r="CR30" s="289"/>
      <c r="CS30" s="285"/>
      <c r="CT30" s="286"/>
      <c r="CU30" s="289"/>
      <c r="CV30" s="285"/>
      <c r="CW30" s="286"/>
      <c r="CX30" s="289"/>
      <c r="CY30" s="285"/>
      <c r="CZ30" s="286"/>
      <c r="DA30" s="289"/>
      <c r="DB30" s="285"/>
      <c r="DC30" s="286"/>
      <c r="DD30" s="289"/>
      <c r="DE30" s="285"/>
      <c r="DF30" s="286"/>
      <c r="DG30" s="289"/>
      <c r="DH30" s="285"/>
      <c r="DI30" s="286"/>
      <c r="DJ30" s="289"/>
      <c r="DK30" s="285"/>
      <c r="DL30" s="286"/>
      <c r="DM30" s="289"/>
      <c r="DN30" s="285"/>
      <c r="DO30" s="286"/>
      <c r="DP30" s="289"/>
      <c r="DQ30" s="285"/>
      <c r="DR30" s="286"/>
      <c r="DS30" s="289"/>
      <c r="DT30" s="285"/>
      <c r="DU30" s="286"/>
      <c r="DV30" s="289"/>
      <c r="DW30" s="285"/>
      <c r="DX30" s="286"/>
      <c r="DY30" s="289"/>
      <c r="DZ30" s="285"/>
      <c r="EA30" s="286"/>
      <c r="EB30" s="289"/>
      <c r="EC30" s="285"/>
      <c r="ED30" s="286"/>
      <c r="EE30" s="289"/>
      <c r="EF30" s="285"/>
      <c r="EG30" s="286"/>
      <c r="EH30" s="289"/>
      <c r="EI30" s="285"/>
      <c r="EJ30" s="286"/>
      <c r="EK30" s="289"/>
      <c r="EL30" s="285"/>
      <c r="EM30" s="286"/>
      <c r="EN30" s="289"/>
      <c r="EO30" s="285"/>
      <c r="EP30" s="286"/>
      <c r="EQ30" s="289"/>
      <c r="ER30" s="285">
        <v>-1952</v>
      </c>
      <c r="ES30" s="286"/>
      <c r="ET30" s="289"/>
    </row>
    <row r="31" spans="2:150" s="21" customFormat="1" ht="16.5" customHeight="1">
      <c r="B31" s="284" t="s">
        <v>1077</v>
      </c>
      <c r="C31" s="284" t="s">
        <v>1076</v>
      </c>
      <c r="D31" s="290" t="s">
        <v>80</v>
      </c>
      <c r="E31" s="290" t="s">
        <v>80</v>
      </c>
      <c r="F31" s="290" t="s">
        <v>80</v>
      </c>
      <c r="G31" s="290" t="s">
        <v>80</v>
      </c>
      <c r="H31" s="290" t="s">
        <v>80</v>
      </c>
      <c r="I31" s="290" t="s">
        <v>80</v>
      </c>
      <c r="J31" s="290" t="s">
        <v>80</v>
      </c>
      <c r="K31" s="290" t="s">
        <v>80</v>
      </c>
      <c r="L31" s="290" t="s">
        <v>80</v>
      </c>
      <c r="M31" s="290" t="s">
        <v>80</v>
      </c>
      <c r="N31" s="290" t="s">
        <v>80</v>
      </c>
      <c r="O31" s="290" t="s">
        <v>80</v>
      </c>
      <c r="P31" s="290" t="s">
        <v>80</v>
      </c>
      <c r="Q31" s="290" t="s">
        <v>80</v>
      </c>
      <c r="R31" s="290" t="s">
        <v>80</v>
      </c>
      <c r="S31" s="290" t="s">
        <v>80</v>
      </c>
      <c r="T31" s="290" t="s">
        <v>80</v>
      </c>
      <c r="U31" s="290" t="s">
        <v>80</v>
      </c>
      <c r="V31" s="290" t="s">
        <v>80</v>
      </c>
      <c r="W31" s="290" t="s">
        <v>80</v>
      </c>
      <c r="X31" s="290" t="s">
        <v>80</v>
      </c>
      <c r="Y31" s="290" t="s">
        <v>80</v>
      </c>
      <c r="Z31" s="290" t="s">
        <v>80</v>
      </c>
      <c r="AA31" s="290" t="s">
        <v>80</v>
      </c>
      <c r="AB31" s="290" t="s">
        <v>80</v>
      </c>
      <c r="AC31" s="290" t="s">
        <v>80</v>
      </c>
      <c r="AD31" s="290" t="s">
        <v>80</v>
      </c>
      <c r="AE31" s="290" t="s">
        <v>80</v>
      </c>
      <c r="AF31" s="290" t="s">
        <v>80</v>
      </c>
      <c r="AG31" s="290" t="s">
        <v>80</v>
      </c>
      <c r="AH31" s="290" t="s">
        <v>80</v>
      </c>
      <c r="AI31" s="290" t="s">
        <v>80</v>
      </c>
      <c r="AJ31" s="290" t="s">
        <v>80</v>
      </c>
      <c r="AK31" s="290" t="s">
        <v>80</v>
      </c>
      <c r="AL31" s="290" t="s">
        <v>80</v>
      </c>
      <c r="AM31" s="290" t="s">
        <v>80</v>
      </c>
      <c r="AN31" s="290" t="s">
        <v>80</v>
      </c>
      <c r="AO31" s="290" t="s">
        <v>80</v>
      </c>
      <c r="AP31" s="290" t="s">
        <v>80</v>
      </c>
      <c r="AQ31" s="290" t="s">
        <v>80</v>
      </c>
      <c r="AR31" s="290" t="s">
        <v>80</v>
      </c>
      <c r="AS31" s="290" t="s">
        <v>80</v>
      </c>
      <c r="AT31" s="290" t="s">
        <v>80</v>
      </c>
      <c r="AU31" s="290" t="s">
        <v>80</v>
      </c>
      <c r="AV31" s="290" t="s">
        <v>80</v>
      </c>
      <c r="AW31" s="290" t="s">
        <v>80</v>
      </c>
      <c r="AX31" s="290" t="s">
        <v>80</v>
      </c>
      <c r="AY31" s="290" t="s">
        <v>80</v>
      </c>
      <c r="AZ31" s="290" t="s">
        <v>80</v>
      </c>
      <c r="BA31" s="290" t="s">
        <v>80</v>
      </c>
      <c r="BB31" s="290" t="s">
        <v>80</v>
      </c>
      <c r="BC31" s="290" t="s">
        <v>80</v>
      </c>
      <c r="BD31" s="290" t="s">
        <v>80</v>
      </c>
      <c r="BE31" s="290" t="s">
        <v>80</v>
      </c>
      <c r="BF31" s="290" t="s">
        <v>80</v>
      </c>
      <c r="BG31" s="290" t="s">
        <v>80</v>
      </c>
      <c r="BH31" s="290" t="s">
        <v>80</v>
      </c>
      <c r="BI31" s="290" t="s">
        <v>80</v>
      </c>
      <c r="BJ31" s="290" t="s">
        <v>80</v>
      </c>
      <c r="BK31" s="290" t="s">
        <v>80</v>
      </c>
      <c r="BL31" s="290" t="s">
        <v>80</v>
      </c>
      <c r="BM31" s="290" t="s">
        <v>80</v>
      </c>
      <c r="BN31" s="290" t="s">
        <v>80</v>
      </c>
      <c r="BO31" s="290" t="s">
        <v>80</v>
      </c>
      <c r="BP31" s="290" t="s">
        <v>80</v>
      </c>
      <c r="BQ31" s="290" t="s">
        <v>80</v>
      </c>
      <c r="BR31" s="290" t="s">
        <v>80</v>
      </c>
      <c r="BS31" s="290" t="s">
        <v>80</v>
      </c>
      <c r="BT31" s="290" t="s">
        <v>80</v>
      </c>
      <c r="BU31" s="290" t="s">
        <v>80</v>
      </c>
      <c r="BV31" s="290" t="s">
        <v>80</v>
      </c>
      <c r="BW31" s="290" t="s">
        <v>80</v>
      </c>
      <c r="BX31" s="290" t="s">
        <v>80</v>
      </c>
      <c r="BY31" s="290" t="s">
        <v>80</v>
      </c>
      <c r="BZ31" s="290" t="s">
        <v>80</v>
      </c>
      <c r="CA31" s="290" t="s">
        <v>80</v>
      </c>
      <c r="CB31" s="290" t="s">
        <v>80</v>
      </c>
      <c r="CC31" s="290" t="s">
        <v>80</v>
      </c>
      <c r="CD31" s="290" t="s">
        <v>80</v>
      </c>
      <c r="CE31" s="290" t="s">
        <v>80</v>
      </c>
      <c r="CF31" s="290" t="s">
        <v>80</v>
      </c>
      <c r="CG31" s="285">
        <v>-1290</v>
      </c>
      <c r="CH31" s="286">
        <f t="shared" si="130"/>
        <v>-4.5048191088140802E-2</v>
      </c>
      <c r="CI31" s="289" t="e">
        <f>CG31/BU31-1</f>
        <v>#VALUE!</v>
      </c>
      <c r="CJ31" s="285">
        <v>-1540</v>
      </c>
      <c r="CK31" s="286">
        <f t="shared" si="131"/>
        <v>-4.1613748750236441E-2</v>
      </c>
      <c r="CL31" s="289" t="e">
        <f>CJ31/BX31-1</f>
        <v>#VALUE!</v>
      </c>
      <c r="CM31" s="285">
        <v>-2522</v>
      </c>
      <c r="CN31" s="286">
        <f t="shared" si="133"/>
        <v>-4.0291401731795379E-2</v>
      </c>
      <c r="CO31" s="289" t="e">
        <f>CM31/CA31-1</f>
        <v>#VALUE!</v>
      </c>
      <c r="CP31" s="285">
        <v>-3544</v>
      </c>
      <c r="CQ31" s="286">
        <f t="shared" si="135"/>
        <v>-4.407247584345815E-2</v>
      </c>
      <c r="CR31" s="289" t="e">
        <f>CP31/CD31-1</f>
        <v>#VALUE!</v>
      </c>
      <c r="CS31" s="285">
        <v>-5242</v>
      </c>
      <c r="CT31" s="286">
        <f t="shared" si="137"/>
        <v>-5.7786645794979774E-2</v>
      </c>
      <c r="CU31" s="289">
        <f>CS31/CG31-1</f>
        <v>3.0635658914728685</v>
      </c>
      <c r="CV31" s="285">
        <v>-5191</v>
      </c>
      <c r="CW31" s="286">
        <f t="shared" si="139"/>
        <v>-6.1683797754144142E-2</v>
      </c>
      <c r="CX31" s="289">
        <f>CV31/CJ31-1</f>
        <v>2.3707792207792209</v>
      </c>
      <c r="CY31" s="285">
        <v>-4993</v>
      </c>
      <c r="CZ31" s="286">
        <f t="shared" si="141"/>
        <v>-5.3208154392097105E-2</v>
      </c>
      <c r="DA31" s="289">
        <f>CY31/CM31-1</f>
        <v>0.9797779540047582</v>
      </c>
      <c r="DB31" s="285">
        <v>-4587</v>
      </c>
      <c r="DC31" s="286">
        <f t="shared" si="143"/>
        <v>-3.5650166709412671E-2</v>
      </c>
      <c r="DD31" s="289">
        <f>DB31/CP31-1</f>
        <v>0.29430022573363424</v>
      </c>
      <c r="DE31" s="285">
        <v>-6170</v>
      </c>
      <c r="DF31" s="286">
        <f t="shared" si="145"/>
        <v>-3.5195400069592202E-2</v>
      </c>
      <c r="DG31" s="289">
        <f>DE31/CS31-1</f>
        <v>0.17703166730255626</v>
      </c>
      <c r="DH31" s="285">
        <v>-7362</v>
      </c>
      <c r="DI31" s="286">
        <f t="shared" si="147"/>
        <v>-3.5404103067201431E-2</v>
      </c>
      <c r="DJ31" s="289">
        <f>DH31/CV31-1</f>
        <v>0.41822384896937015</v>
      </c>
      <c r="DK31" s="285">
        <v>-11499</v>
      </c>
      <c r="DL31" s="286">
        <f t="shared" si="149"/>
        <v>-4.6424404403838625E-2</v>
      </c>
      <c r="DM31" s="289">
        <f>DK31/CY31-1</f>
        <v>1.3030242339274984</v>
      </c>
      <c r="DN31" s="285">
        <v>-12685</v>
      </c>
      <c r="DO31" s="286">
        <f t="shared" si="151"/>
        <v>-4.4516581856466043E-2</v>
      </c>
      <c r="DP31" s="289">
        <f>DN31/DB31-1</f>
        <v>1.7654240244168302</v>
      </c>
      <c r="DQ31" s="285">
        <v>-11926</v>
      </c>
      <c r="DR31" s="286">
        <f t="shared" si="153"/>
        <v>-3.5283501723347287E-2</v>
      </c>
      <c r="DS31" s="289">
        <f>DQ31/DE31-1</f>
        <v>0.93290113452188006</v>
      </c>
      <c r="DT31" s="285">
        <v>-12697</v>
      </c>
      <c r="DU31" s="286">
        <f t="shared" si="155"/>
        <v>-3.6465303824879232E-2</v>
      </c>
      <c r="DV31" s="289">
        <f>DT31/DH31-1</f>
        <v>0.72466720999728329</v>
      </c>
      <c r="DW31" s="285">
        <v>-18619</v>
      </c>
      <c r="DX31" s="286">
        <f t="shared" si="157"/>
        <v>-4.7789632598879479E-2</v>
      </c>
      <c r="DY31" s="289">
        <f>DW31/DK31-1</f>
        <v>0.61918427689364286</v>
      </c>
      <c r="DZ31" s="285">
        <v>-18861</v>
      </c>
      <c r="EA31" s="286">
        <f t="shared" si="159"/>
        <v>-4.6196803625007651E-2</v>
      </c>
      <c r="EB31" s="289">
        <f>DZ31/DN31-1</f>
        <v>0.48687426093811581</v>
      </c>
      <c r="EC31" s="285">
        <v>-20151</v>
      </c>
      <c r="ED31" s="286">
        <f t="shared" si="161"/>
        <v>-4.4266022296666485E-2</v>
      </c>
      <c r="EE31" s="289">
        <f>EC31/DQ31-1</f>
        <v>0.68966962938118392</v>
      </c>
      <c r="EF31" s="285">
        <v>-20458</v>
      </c>
      <c r="EG31" s="286">
        <f t="shared" si="163"/>
        <v>-4.5716916242265239E-2</v>
      </c>
      <c r="EH31" s="289">
        <f>EF31/DT31-1</f>
        <v>0.61124675120107108</v>
      </c>
      <c r="EI31" s="285">
        <v>-25053</v>
      </c>
      <c r="EJ31" s="286">
        <f>EI31/EI$26</f>
        <v>-5.2333414800749503E-2</v>
      </c>
      <c r="EK31" s="289">
        <f>EI31/DW31-1</f>
        <v>0.34556098608947838</v>
      </c>
      <c r="EL31" s="285">
        <v>-23836</v>
      </c>
      <c r="EM31" s="286">
        <f>EL31/EL$26</f>
        <v>-4.8438884418107481E-2</v>
      </c>
      <c r="EN31" s="289">
        <f>EL31/DZ31-1</f>
        <v>0.26377180425216062</v>
      </c>
      <c r="EO31" s="285">
        <v>-24090</v>
      </c>
      <c r="EP31" s="286">
        <f>EO31/EO$26</f>
        <v>-4.5498844114047414E-2</v>
      </c>
      <c r="EQ31" s="289">
        <f>EO31/EC31-1</f>
        <v>0.19547417001637646</v>
      </c>
      <c r="ER31" s="285">
        <v>-21029</v>
      </c>
      <c r="ES31" s="286">
        <f t="shared" si="167"/>
        <v>-3.6772407666790824E-2</v>
      </c>
      <c r="ET31" s="289">
        <f>ER31/EF31-1</f>
        <v>2.7910841724508639E-2</v>
      </c>
    </row>
    <row r="32" spans="2:150" ht="6" customHeight="1">
      <c r="B32" s="6"/>
      <c r="C32" s="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33"/>
      <c r="AD32" s="33"/>
      <c r="AE32" s="17"/>
      <c r="AF32" s="203"/>
      <c r="AG32" s="33"/>
      <c r="AH32" s="17"/>
      <c r="AI32" s="33"/>
      <c r="AJ32" s="33"/>
      <c r="AK32" s="17"/>
      <c r="AL32" s="33"/>
      <c r="AM32" s="33"/>
      <c r="AN32" s="17"/>
      <c r="AO32" s="33"/>
      <c r="AP32" s="33"/>
      <c r="AQ32" s="17"/>
      <c r="AR32" s="203"/>
      <c r="AS32" s="33"/>
      <c r="AT32" s="17"/>
      <c r="AU32" s="33"/>
      <c r="AV32" s="33"/>
      <c r="AW32" s="17"/>
      <c r="AX32" s="33"/>
      <c r="AY32" s="33"/>
      <c r="AZ32" s="17"/>
      <c r="BA32" s="33"/>
      <c r="BB32" s="33"/>
      <c r="BC32" s="17"/>
      <c r="BD32" s="203"/>
      <c r="BE32" s="33"/>
      <c r="BF32" s="17"/>
      <c r="BG32" s="33"/>
      <c r="BH32" s="33"/>
      <c r="BI32" s="17"/>
      <c r="BJ32" s="33"/>
      <c r="BK32" s="33"/>
      <c r="BL32" s="17"/>
      <c r="BM32" s="33"/>
      <c r="BN32" s="33"/>
      <c r="BO32" s="17"/>
      <c r="BP32" s="203"/>
      <c r="BQ32" s="33"/>
      <c r="BR32" s="17"/>
      <c r="BS32" s="33"/>
      <c r="BT32" s="33"/>
      <c r="BU32" s="17"/>
      <c r="BV32" s="33"/>
      <c r="BW32" s="33"/>
      <c r="BX32" s="17"/>
      <c r="BY32" s="33"/>
      <c r="BZ32" s="33"/>
      <c r="EG32" s="378"/>
      <c r="ES32" s="378"/>
    </row>
    <row r="33" spans="2:150" ht="13.5" customHeight="1">
      <c r="B33" s="6"/>
      <c r="C33" s="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33"/>
      <c r="AD33" s="33"/>
      <c r="AE33" s="17"/>
      <c r="AF33" s="203"/>
      <c r="AG33" s="33"/>
      <c r="AH33" s="17"/>
      <c r="AI33" s="33"/>
      <c r="AJ33" s="33"/>
      <c r="AK33" s="17"/>
      <c r="AL33" s="33"/>
      <c r="AM33" s="33"/>
      <c r="AN33" s="17"/>
      <c r="AO33" s="33"/>
      <c r="AP33" s="33"/>
      <c r="AQ33" s="17"/>
      <c r="AR33" s="203"/>
      <c r="AS33" s="33"/>
      <c r="AT33" s="17"/>
      <c r="AU33" s="33"/>
      <c r="AV33" s="33"/>
      <c r="AW33" s="17"/>
      <c r="AX33" s="33"/>
      <c r="AY33" s="33"/>
      <c r="AZ33" s="17"/>
      <c r="BA33" s="33"/>
      <c r="BB33" s="33"/>
      <c r="BC33" s="17"/>
      <c r="BD33" s="203"/>
      <c r="BE33" s="33"/>
      <c r="BF33" s="17"/>
      <c r="BG33" s="33"/>
      <c r="BH33" s="33"/>
      <c r="BI33" s="17"/>
      <c r="BJ33" s="33"/>
      <c r="BK33" s="33"/>
      <c r="BL33" s="17"/>
      <c r="BM33" s="33"/>
      <c r="BN33" s="33"/>
      <c r="BO33" s="17"/>
      <c r="BP33" s="203"/>
      <c r="BQ33" s="33"/>
      <c r="BR33" s="17"/>
      <c r="BS33" s="33"/>
      <c r="BT33" s="33"/>
      <c r="BU33" s="17"/>
      <c r="BV33" s="33"/>
      <c r="BW33" s="33"/>
      <c r="BX33" s="17"/>
      <c r="BY33" s="33"/>
      <c r="BZ33" s="33"/>
      <c r="EC33" s="381"/>
      <c r="EG33" s="378"/>
      <c r="ES33" s="378"/>
    </row>
    <row r="34" spans="2:150" s="199" customFormat="1" ht="16.5" customHeight="1">
      <c r="B34" s="45" t="s">
        <v>1086</v>
      </c>
      <c r="C34" s="45" t="s">
        <v>1088</v>
      </c>
      <c r="D34" s="367" t="s">
        <v>80</v>
      </c>
      <c r="E34" s="96" t="s">
        <v>80</v>
      </c>
      <c r="F34" s="96" t="s">
        <v>80</v>
      </c>
      <c r="G34" s="367" t="s">
        <v>80</v>
      </c>
      <c r="H34" s="96" t="s">
        <v>80</v>
      </c>
      <c r="I34" s="96" t="s">
        <v>80</v>
      </c>
      <c r="J34" s="367" t="s">
        <v>80</v>
      </c>
      <c r="K34" s="96" t="s">
        <v>80</v>
      </c>
      <c r="L34" s="96" t="s">
        <v>80</v>
      </c>
      <c r="M34" s="367" t="s">
        <v>80</v>
      </c>
      <c r="N34" s="96" t="s">
        <v>80</v>
      </c>
      <c r="O34" s="96" t="s">
        <v>80</v>
      </c>
      <c r="P34" s="367" t="s">
        <v>80</v>
      </c>
      <c r="Q34" s="96" t="s">
        <v>80</v>
      </c>
      <c r="R34" s="95" t="s">
        <v>80</v>
      </c>
      <c r="S34" s="367" t="s">
        <v>80</v>
      </c>
      <c r="T34" s="96" t="s">
        <v>80</v>
      </c>
      <c r="U34" s="95" t="s">
        <v>80</v>
      </c>
      <c r="V34" s="93">
        <v>51300</v>
      </c>
      <c r="W34" s="94">
        <f t="shared" ref="W34" si="168">V34/V$34</f>
        <v>1</v>
      </c>
      <c r="X34" s="95" t="e">
        <f>(V34/J34)-1</f>
        <v>#VALUE!</v>
      </c>
      <c r="Y34" s="93">
        <v>69400</v>
      </c>
      <c r="Z34" s="94">
        <f t="shared" ref="Z34" si="169">Y34/Y$34</f>
        <v>1</v>
      </c>
      <c r="AA34" s="95" t="e">
        <f>(Y34/M34)-1</f>
        <v>#VALUE!</v>
      </c>
      <c r="AB34" s="93">
        <v>85070</v>
      </c>
      <c r="AC34" s="94">
        <f t="shared" ref="AC34" si="170">AB34/AB$34</f>
        <v>1</v>
      </c>
      <c r="AD34" s="97" t="e">
        <f>(AB34/P34)-1</f>
        <v>#VALUE!</v>
      </c>
      <c r="AE34" s="93">
        <v>92228</v>
      </c>
      <c r="AF34" s="94">
        <f t="shared" ref="AF34" si="171">AE34/AE$34</f>
        <v>1</v>
      </c>
      <c r="AG34" s="97" t="e">
        <f>(AE34/S34)-1</f>
        <v>#VALUE!</v>
      </c>
      <c r="AH34" s="93">
        <v>97937</v>
      </c>
      <c r="AI34" s="94">
        <f t="shared" ref="AI34" si="172">AH34/AH$34</f>
        <v>1</v>
      </c>
      <c r="AJ34" s="97">
        <f>(AH34/V34)-1</f>
        <v>0.90910331384015586</v>
      </c>
      <c r="AK34" s="93">
        <v>90929</v>
      </c>
      <c r="AL34" s="94">
        <f t="shared" ref="AL34" si="173">AK34/AK$34</f>
        <v>1</v>
      </c>
      <c r="AM34" s="97">
        <f>(AK34/Y34)-1</f>
        <v>0.31021613832853023</v>
      </c>
      <c r="AN34" s="93">
        <v>93601.721029999986</v>
      </c>
      <c r="AO34" s="94">
        <f t="shared" ref="AO34" si="174">AN34/AN$34</f>
        <v>1</v>
      </c>
      <c r="AP34" s="97">
        <f>(AN34/AB34)-1</f>
        <v>0.10029059633243187</v>
      </c>
      <c r="AQ34" s="93">
        <v>94386.611390000005</v>
      </c>
      <c r="AR34" s="94">
        <f t="shared" ref="AR34" si="175">AQ34/AQ$34</f>
        <v>1</v>
      </c>
      <c r="AS34" s="97">
        <f>(AQ34/AE34)-1</f>
        <v>2.3405163182547595E-2</v>
      </c>
      <c r="AT34" s="93">
        <v>89378.932960000006</v>
      </c>
      <c r="AU34" s="94">
        <f t="shared" ref="AU34" si="176">AT34/AT$34</f>
        <v>1</v>
      </c>
      <c r="AV34" s="97">
        <f>(AT34/AH34)-1</f>
        <v>-8.7383389730132599E-2</v>
      </c>
      <c r="AW34" s="93">
        <v>86906.114619999993</v>
      </c>
      <c r="AX34" s="94">
        <f t="shared" ref="AX34" si="177">AW34/AW$34</f>
        <v>1</v>
      </c>
      <c r="AY34" s="97">
        <f>(AW34/AK34)-1</f>
        <v>-4.424205017101257E-2</v>
      </c>
      <c r="AZ34" s="93">
        <v>91795.712390000001</v>
      </c>
      <c r="BA34" s="94">
        <f t="shared" ref="BA34" si="178">AZ34/AZ$34</f>
        <v>1</v>
      </c>
      <c r="BB34" s="97">
        <f>(AZ34/AN34)-1</f>
        <v>-1.9294609331180435E-2</v>
      </c>
      <c r="BC34" s="93">
        <v>91155.250557143896</v>
      </c>
      <c r="BD34" s="94">
        <f t="shared" ref="BD34" si="179">BC34/BC$34</f>
        <v>1</v>
      </c>
      <c r="BE34" s="97">
        <f>(BC34/AQ34)-1</f>
        <v>-3.4235372848637535E-2</v>
      </c>
      <c r="BF34" s="93">
        <v>92878.92475229541</v>
      </c>
      <c r="BG34" s="94">
        <f t="shared" ref="BG34" si="180">BF34/BF$34</f>
        <v>1</v>
      </c>
      <c r="BH34" s="97">
        <f>(BF34/AT34)-1</f>
        <v>3.9159024127774833E-2</v>
      </c>
      <c r="BI34" s="93">
        <v>94036.402908085191</v>
      </c>
      <c r="BJ34" s="94">
        <f t="shared" ref="BJ34" si="181">BI34/BI$34</f>
        <v>1</v>
      </c>
      <c r="BK34" s="97">
        <f>(BI34/AW34)-1</f>
        <v>8.2045875819700687E-2</v>
      </c>
      <c r="BL34" s="93">
        <v>98544.998140000011</v>
      </c>
      <c r="BM34" s="94">
        <f t="shared" ref="BM34" si="182">BL34/BL$34</f>
        <v>1</v>
      </c>
      <c r="BN34" s="97">
        <f>(BL34/AZ34)-1</f>
        <v>7.3525065324677064E-2</v>
      </c>
      <c r="BO34" s="93">
        <v>102746.54474</v>
      </c>
      <c r="BP34" s="94">
        <f t="shared" ref="BP34" si="183">BO34/BO$34</f>
        <v>1</v>
      </c>
      <c r="BQ34" s="97">
        <f>(BO34/BC34)-1</f>
        <v>0.12715991796423931</v>
      </c>
      <c r="BR34" s="93">
        <v>107314.308176536</v>
      </c>
      <c r="BS34" s="94">
        <f t="shared" ref="BS34" si="184">BR34/BR$34</f>
        <v>1</v>
      </c>
      <c r="BT34" s="97">
        <f>(BR34/BF34)-1</f>
        <v>0.15542151745123234</v>
      </c>
      <c r="BU34" s="93">
        <v>104848.67298</v>
      </c>
      <c r="BV34" s="94">
        <f t="shared" ref="BV34" si="185">BU34/BU$34</f>
        <v>1</v>
      </c>
      <c r="BW34" s="97">
        <f>(BU34/BI34)-1</f>
        <v>0.1149796221202033</v>
      </c>
      <c r="BX34" s="93">
        <v>110645.78666</v>
      </c>
      <c r="BY34" s="94">
        <f t="shared" ref="BY34" si="186">BX34/BX$34</f>
        <v>1</v>
      </c>
      <c r="BZ34" s="97">
        <f>(BX34/BL34)-1</f>
        <v>0.12279454815970214</v>
      </c>
      <c r="CA34" s="93">
        <v>116323.668065224</v>
      </c>
      <c r="CB34" s="94">
        <f t="shared" ref="CB34" si="187">CA34/CA$34</f>
        <v>1</v>
      </c>
      <c r="CC34" s="97">
        <f>(CA34/BO34)-1</f>
        <v>0.13214189693269884</v>
      </c>
      <c r="CD34" s="93">
        <v>112368.30553</v>
      </c>
      <c r="CE34" s="94">
        <f t="shared" ref="CE34" si="188">CD34/CD$34</f>
        <v>1</v>
      </c>
      <c r="CF34" s="97">
        <f>(CD34/BR34)-1</f>
        <v>4.7095279644816745E-2</v>
      </c>
      <c r="CG34" s="93">
        <f>+CG36</f>
        <v>108016</v>
      </c>
      <c r="CH34" s="94">
        <f t="shared" ref="CH34:CH39" si="189">CG34/CG$34</f>
        <v>1</v>
      </c>
      <c r="CI34" s="97">
        <f>(CG34/BU34)-1</f>
        <v>3.0208556102604867E-2</v>
      </c>
      <c r="CJ34" s="93">
        <f>+CJ36</f>
        <v>112339</v>
      </c>
      <c r="CK34" s="94">
        <f t="shared" ref="CK34:CK39" si="190">CJ34/CJ$34</f>
        <v>1</v>
      </c>
      <c r="CL34" s="97">
        <f>(CJ34/BX34)-1</f>
        <v>1.530300783348415E-2</v>
      </c>
      <c r="CM34" s="93">
        <f>+CM36</f>
        <v>117291</v>
      </c>
      <c r="CN34" s="94">
        <f t="shared" ref="CN34:CN39" si="191">CM34/CM$34</f>
        <v>1</v>
      </c>
      <c r="CO34" s="97">
        <f>(CM34/CA34)-1</f>
        <v>8.3158651275818674E-3</v>
      </c>
      <c r="CP34" s="93">
        <f>+CP36</f>
        <v>122143</v>
      </c>
      <c r="CQ34" s="94">
        <f t="shared" ref="CQ34:CQ39" si="192">CP34/CP$34</f>
        <v>1</v>
      </c>
      <c r="CR34" s="97">
        <f>(CP34/CD34)-1</f>
        <v>8.6988002745937765E-2</v>
      </c>
      <c r="CS34" s="93">
        <f>+CS36</f>
        <v>120726</v>
      </c>
      <c r="CT34" s="94">
        <f t="shared" ref="CT34:CT39" si="193">CS34/CS$34</f>
        <v>1</v>
      </c>
      <c r="CU34" s="97">
        <f>(CS34/CG34)-1</f>
        <v>0.11766775292549259</v>
      </c>
      <c r="CV34" s="93">
        <f>+CV36</f>
        <v>130849</v>
      </c>
      <c r="CW34" s="94">
        <f t="shared" ref="CW34:CW39" si="194">CV34/CV$34</f>
        <v>1</v>
      </c>
      <c r="CX34" s="97">
        <f>(CV34/CJ34)-1</f>
        <v>0.16476913627502476</v>
      </c>
      <c r="CY34" s="93">
        <f>+CY36</f>
        <v>131623</v>
      </c>
      <c r="CZ34" s="94">
        <f t="shared" ref="CZ34:CZ39" si="195">CY34/CY$34</f>
        <v>1</v>
      </c>
      <c r="DA34" s="97">
        <f>(CY34/CM34)-1</f>
        <v>0.12219181352362929</v>
      </c>
      <c r="DB34" s="93">
        <f>+DB36</f>
        <v>141295</v>
      </c>
      <c r="DC34" s="94">
        <f t="shared" ref="DC34:DC39" si="196">DB34/DB$34</f>
        <v>1</v>
      </c>
      <c r="DD34" s="97">
        <f>(DB34/CP34)-1</f>
        <v>0.1567998166084017</v>
      </c>
      <c r="DE34" s="93">
        <f>+DE36</f>
        <v>142448</v>
      </c>
      <c r="DF34" s="94">
        <f t="shared" ref="DF34:DF39" si="197">DE34/DE$34</f>
        <v>1</v>
      </c>
      <c r="DG34" s="97">
        <f>(DE34/CS34)-1</f>
        <v>0.17992810165167406</v>
      </c>
      <c r="DH34" s="93">
        <f>+DH36</f>
        <v>155752</v>
      </c>
      <c r="DI34" s="94">
        <f t="shared" ref="DI34:DI39" si="198">DH34/DH$34</f>
        <v>1</v>
      </c>
      <c r="DJ34" s="97">
        <f>(DH34/CV34)-1</f>
        <v>0.19031861152932006</v>
      </c>
      <c r="DK34" s="93">
        <f>+DK36</f>
        <v>160876</v>
      </c>
      <c r="DL34" s="94">
        <f t="shared" ref="DL34:DL39" si="199">DK34/DK$34</f>
        <v>1</v>
      </c>
      <c r="DM34" s="97">
        <f>(DK34/CY34)-1</f>
        <v>0.22224839123861329</v>
      </c>
      <c r="DN34" s="93">
        <f>+DN36</f>
        <v>180568</v>
      </c>
      <c r="DO34" s="94">
        <f t="shared" ref="DO34:DO39" si="200">DN34/DN$34</f>
        <v>1</v>
      </c>
      <c r="DP34" s="97">
        <f>(DN34/DB34)-1</f>
        <v>0.27795038748717227</v>
      </c>
      <c r="DQ34" s="93">
        <f>+DQ36</f>
        <v>168885</v>
      </c>
      <c r="DR34" s="94">
        <f t="shared" ref="DR34:DR39" si="201">DQ34/DQ$34</f>
        <v>1</v>
      </c>
      <c r="DS34" s="97">
        <f>(DQ34/DE34)-1</f>
        <v>0.18559053128159042</v>
      </c>
      <c r="DT34" s="93">
        <f>+DT36</f>
        <v>181879</v>
      </c>
      <c r="DU34" s="94">
        <f t="shared" ref="DU34:DU39" si="202">DT34/DT$34</f>
        <v>1</v>
      </c>
      <c r="DV34" s="97">
        <f>(DT34/DH34)-1</f>
        <v>0.16774744465560643</v>
      </c>
      <c r="DW34" s="93">
        <f>+DW36</f>
        <v>196806</v>
      </c>
      <c r="DX34" s="94">
        <f t="shared" ref="DX34:DX39" si="203">DW34/DW$34</f>
        <v>1</v>
      </c>
      <c r="DY34" s="97">
        <f>(DW34/DK34)-1</f>
        <v>0.22333971506004624</v>
      </c>
      <c r="DZ34" s="93">
        <f>+DZ36</f>
        <v>194293</v>
      </c>
      <c r="EA34" s="94">
        <f t="shared" ref="EA34:EA39" si="204">DZ34/DZ$34</f>
        <v>1</v>
      </c>
      <c r="EB34" s="97">
        <f>(DZ34/DN34)-1</f>
        <v>7.6010145762261283E-2</v>
      </c>
      <c r="EC34" s="93">
        <f>+EC36</f>
        <v>179383</v>
      </c>
      <c r="ED34" s="94">
        <f t="shared" ref="ED34:ED39" si="205">EC34/EC$34</f>
        <v>1</v>
      </c>
      <c r="EE34" s="97">
        <f>(EC34/DQ34)-1</f>
        <v>6.2160641856884968E-2</v>
      </c>
      <c r="EF34" s="93">
        <f>+EF36</f>
        <v>179812</v>
      </c>
      <c r="EG34" s="94">
        <f t="shared" ref="EG34:EG39" si="206">EF34/EF$34</f>
        <v>1</v>
      </c>
      <c r="EH34" s="97">
        <f>(EF34/DT34)-1</f>
        <v>-1.136469850834898E-2</v>
      </c>
      <c r="EI34" s="93">
        <f>+EI36</f>
        <v>179789</v>
      </c>
      <c r="EJ34" s="94">
        <f t="shared" ref="EJ34:EJ38" si="207">EI34/EI$34</f>
        <v>1</v>
      </c>
      <c r="EK34" s="97">
        <f>(EI34/DW34)-1</f>
        <v>-8.6465859780697762E-2</v>
      </c>
      <c r="EL34" s="93">
        <f>+EL36</f>
        <v>167140</v>
      </c>
      <c r="EM34" s="94">
        <f t="shared" ref="EM34" si="208">EL34/EL$34</f>
        <v>1</v>
      </c>
      <c r="EN34" s="97">
        <f>(EL34/DZ34)-1</f>
        <v>-0.13975284750351269</v>
      </c>
      <c r="EO34" s="93">
        <f>+EO36</f>
        <v>144639</v>
      </c>
      <c r="EP34" s="94">
        <f t="shared" ref="EP34" si="209">EO34/EO$34</f>
        <v>1</v>
      </c>
      <c r="EQ34" s="97">
        <f>(EO34/EC34)-1</f>
        <v>-0.19368613525250444</v>
      </c>
      <c r="ER34" s="93">
        <f>+ER36</f>
        <v>140837</v>
      </c>
      <c r="ES34" s="94">
        <f t="shared" ref="ES34:ES39" si="210">ER34/ER$34</f>
        <v>1</v>
      </c>
      <c r="ET34" s="97">
        <f>(ER34/EF34)-1</f>
        <v>-0.21675416546170445</v>
      </c>
    </row>
    <row r="35" spans="2:150" s="199" customFormat="1" ht="16.5" customHeight="1">
      <c r="B35" s="45" t="s">
        <v>1087</v>
      </c>
      <c r="C35" s="45" t="s">
        <v>1089</v>
      </c>
      <c r="D35" s="367" t="s">
        <v>80</v>
      </c>
      <c r="E35" s="96" t="s">
        <v>80</v>
      </c>
      <c r="F35" s="96" t="s">
        <v>80</v>
      </c>
      <c r="G35" s="367" t="s">
        <v>80</v>
      </c>
      <c r="H35" s="96" t="s">
        <v>80</v>
      </c>
      <c r="I35" s="96" t="s">
        <v>80</v>
      </c>
      <c r="J35" s="367" t="s">
        <v>80</v>
      </c>
      <c r="K35" s="96" t="s">
        <v>80</v>
      </c>
      <c r="L35" s="96" t="s">
        <v>80</v>
      </c>
      <c r="M35" s="367" t="s">
        <v>80</v>
      </c>
      <c r="N35" s="96" t="s">
        <v>80</v>
      </c>
      <c r="O35" s="96" t="s">
        <v>80</v>
      </c>
      <c r="P35" s="367" t="s">
        <v>80</v>
      </c>
      <c r="Q35" s="96" t="s">
        <v>80</v>
      </c>
      <c r="R35" s="95" t="s">
        <v>80</v>
      </c>
      <c r="S35" s="367" t="s">
        <v>80</v>
      </c>
      <c r="T35" s="96" t="s">
        <v>80</v>
      </c>
      <c r="U35" s="95" t="s">
        <v>80</v>
      </c>
      <c r="V35" s="367" t="s">
        <v>80</v>
      </c>
      <c r="W35" s="96" t="s">
        <v>80</v>
      </c>
      <c r="X35" s="95" t="s">
        <v>80</v>
      </c>
      <c r="Y35" s="367" t="s">
        <v>80</v>
      </c>
      <c r="Z35" s="96" t="s">
        <v>80</v>
      </c>
      <c r="AA35" s="95" t="s">
        <v>80</v>
      </c>
      <c r="AB35" s="367" t="s">
        <v>80</v>
      </c>
      <c r="AC35" s="96" t="s">
        <v>80</v>
      </c>
      <c r="AD35" s="97" t="s">
        <v>80</v>
      </c>
      <c r="AE35" s="367" t="s">
        <v>80</v>
      </c>
      <c r="AF35" s="96" t="s">
        <v>80</v>
      </c>
      <c r="AG35" s="97" t="s">
        <v>80</v>
      </c>
      <c r="AH35" s="367" t="s">
        <v>80</v>
      </c>
      <c r="AI35" s="96" t="s">
        <v>80</v>
      </c>
      <c r="AJ35" s="97" t="s">
        <v>80</v>
      </c>
      <c r="AK35" s="367" t="s">
        <v>80</v>
      </c>
      <c r="AL35" s="96" t="s">
        <v>80</v>
      </c>
      <c r="AM35" s="97" t="s">
        <v>80</v>
      </c>
      <c r="AN35" s="367" t="s">
        <v>80</v>
      </c>
      <c r="AO35" s="96" t="s">
        <v>80</v>
      </c>
      <c r="AP35" s="97" t="s">
        <v>80</v>
      </c>
      <c r="AQ35" s="367" t="s">
        <v>80</v>
      </c>
      <c r="AR35" s="96" t="s">
        <v>80</v>
      </c>
      <c r="AS35" s="97" t="s">
        <v>80</v>
      </c>
      <c r="AT35" s="367" t="s">
        <v>80</v>
      </c>
      <c r="AU35" s="96" t="s">
        <v>80</v>
      </c>
      <c r="AV35" s="97" t="s">
        <v>80</v>
      </c>
      <c r="AW35" s="367" t="s">
        <v>80</v>
      </c>
      <c r="AX35" s="96" t="s">
        <v>80</v>
      </c>
      <c r="AY35" s="97" t="s">
        <v>80</v>
      </c>
      <c r="AZ35" s="367" t="s">
        <v>80</v>
      </c>
      <c r="BA35" s="96" t="s">
        <v>80</v>
      </c>
      <c r="BB35" s="97" t="s">
        <v>80</v>
      </c>
      <c r="BC35" s="367" t="s">
        <v>80</v>
      </c>
      <c r="BD35" s="96" t="s">
        <v>80</v>
      </c>
      <c r="BE35" s="97" t="s">
        <v>80</v>
      </c>
      <c r="BF35" s="367" t="s">
        <v>80</v>
      </c>
      <c r="BG35" s="96" t="s">
        <v>80</v>
      </c>
      <c r="BH35" s="97" t="s">
        <v>80</v>
      </c>
      <c r="BI35" s="367" t="s">
        <v>80</v>
      </c>
      <c r="BJ35" s="96" t="s">
        <v>80</v>
      </c>
      <c r="BK35" s="97" t="s">
        <v>80</v>
      </c>
      <c r="BL35" s="367" t="s">
        <v>80</v>
      </c>
      <c r="BM35" s="96" t="s">
        <v>80</v>
      </c>
      <c r="BN35" s="97" t="s">
        <v>80</v>
      </c>
      <c r="BO35" s="367" t="s">
        <v>80</v>
      </c>
      <c r="BP35" s="96" t="s">
        <v>80</v>
      </c>
      <c r="BQ35" s="97" t="s">
        <v>80</v>
      </c>
      <c r="BR35" s="367" t="s">
        <v>80</v>
      </c>
      <c r="BS35" s="96" t="s">
        <v>80</v>
      </c>
      <c r="BT35" s="97" t="s">
        <v>80</v>
      </c>
      <c r="BU35" s="367" t="s">
        <v>80</v>
      </c>
      <c r="BV35" s="96" t="s">
        <v>80</v>
      </c>
      <c r="BW35" s="97" t="s">
        <v>80</v>
      </c>
      <c r="BX35" s="367" t="s">
        <v>80</v>
      </c>
      <c r="BY35" s="96" t="s">
        <v>80</v>
      </c>
      <c r="BZ35" s="97" t="s">
        <v>80</v>
      </c>
      <c r="CA35" s="367" t="s">
        <v>80</v>
      </c>
      <c r="CB35" s="96" t="s">
        <v>80</v>
      </c>
      <c r="CC35" s="97" t="s">
        <v>80</v>
      </c>
      <c r="CD35" s="367" t="s">
        <v>80</v>
      </c>
      <c r="CE35" s="96" t="s">
        <v>80</v>
      </c>
      <c r="CF35" s="97" t="s">
        <v>80</v>
      </c>
      <c r="CG35" s="93">
        <f>+CG36+CG39</f>
        <v>90298</v>
      </c>
      <c r="CH35" s="94">
        <f t="shared" si="189"/>
        <v>0.83596874537105614</v>
      </c>
      <c r="CI35" s="97" t="e">
        <f>(CG35/BU35)-1</f>
        <v>#VALUE!</v>
      </c>
      <c r="CJ35" s="93">
        <f>+CJ36+CJ39</f>
        <v>94641</v>
      </c>
      <c r="CK35" s="94">
        <f t="shared" si="190"/>
        <v>0.84245898574849343</v>
      </c>
      <c r="CL35" s="97" t="e">
        <f>(CJ35/BX35)-1</f>
        <v>#VALUE!</v>
      </c>
      <c r="CM35" s="93">
        <f>+CM36+CM39</f>
        <v>99611</v>
      </c>
      <c r="CN35" s="94">
        <f t="shared" si="191"/>
        <v>0.84926379688126119</v>
      </c>
      <c r="CO35" s="97" t="e">
        <f>(CM35/CA35)-1</f>
        <v>#VALUE!</v>
      </c>
      <c r="CP35" s="93">
        <f>+CP36+CP39</f>
        <v>103362</v>
      </c>
      <c r="CQ35" s="94">
        <f t="shared" si="192"/>
        <v>0.84623760673964121</v>
      </c>
      <c r="CR35" s="97" t="e">
        <f>(CP35/CD35)-1</f>
        <v>#VALUE!</v>
      </c>
      <c r="CS35" s="93">
        <f>+CS36+CS39</f>
        <v>102209</v>
      </c>
      <c r="CT35" s="94">
        <f t="shared" si="193"/>
        <v>0.84661961797790042</v>
      </c>
      <c r="CU35" s="97">
        <f>(CS35/CG35)-1</f>
        <v>0.1319076834481383</v>
      </c>
      <c r="CV35" s="93">
        <f>+CV36+CV39</f>
        <v>111393</v>
      </c>
      <c r="CW35" s="94">
        <f t="shared" si="194"/>
        <v>0.85130952471933297</v>
      </c>
      <c r="CX35" s="97">
        <f>(CV35/CJ35)-1</f>
        <v>0.17700573747107495</v>
      </c>
      <c r="CY35" s="93">
        <f>+CY36+CY39</f>
        <v>111414</v>
      </c>
      <c r="CZ35" s="94">
        <f t="shared" si="195"/>
        <v>0.84646300418619846</v>
      </c>
      <c r="DA35" s="97">
        <f>(CY35/CM35)-1</f>
        <v>0.11849092971659747</v>
      </c>
      <c r="DB35" s="93">
        <f>+DB36+DB39</f>
        <v>119519</v>
      </c>
      <c r="DC35" s="94">
        <f t="shared" si="196"/>
        <v>0.84588272762659689</v>
      </c>
      <c r="DD35" s="97">
        <f>(DB35/CP35)-1</f>
        <v>0.15631469979296075</v>
      </c>
      <c r="DE35" s="93">
        <f>+DE36+DE39</f>
        <v>119559</v>
      </c>
      <c r="DF35" s="94">
        <f t="shared" si="197"/>
        <v>0.83931680332472203</v>
      </c>
      <c r="DG35" s="97">
        <f>(DE35/CS35)-1</f>
        <v>0.16975021769120135</v>
      </c>
      <c r="DH35" s="93">
        <f>+DH36+DH39</f>
        <v>131860</v>
      </c>
      <c r="DI35" s="94">
        <f t="shared" si="198"/>
        <v>0.84660229082130567</v>
      </c>
      <c r="DJ35" s="97">
        <f>(DH35/CV35)-1</f>
        <v>0.1837368595872273</v>
      </c>
      <c r="DK35" s="93">
        <f>+DK36+DK39</f>
        <v>137515</v>
      </c>
      <c r="DL35" s="94">
        <f t="shared" si="199"/>
        <v>0.8547887814217161</v>
      </c>
      <c r="DM35" s="97">
        <f>(DK35/CY35)-1</f>
        <v>0.23427037894699043</v>
      </c>
      <c r="DN35" s="93">
        <f>+DN36+DN39</f>
        <v>154928</v>
      </c>
      <c r="DO35" s="94">
        <f t="shared" si="200"/>
        <v>0.85800363298037308</v>
      </c>
      <c r="DP35" s="97">
        <f>(DN35/DB35)-1</f>
        <v>0.29626251893004452</v>
      </c>
      <c r="DQ35" s="93">
        <f>+DQ36+DQ39</f>
        <v>141696</v>
      </c>
      <c r="DR35" s="94">
        <f t="shared" si="201"/>
        <v>0.83900879296562747</v>
      </c>
      <c r="DS35" s="97">
        <f>(DQ35/DE35)-1</f>
        <v>0.185155446265024</v>
      </c>
      <c r="DT35" s="93">
        <f>+DT36+DT39</f>
        <v>153639</v>
      </c>
      <c r="DU35" s="94">
        <f t="shared" si="202"/>
        <v>0.84473193716701767</v>
      </c>
      <c r="DV35" s="97">
        <f>(DT35/DH35)-1</f>
        <v>0.16516760200212355</v>
      </c>
      <c r="DW35" s="93">
        <f>+DW36+DW39</f>
        <v>165131</v>
      </c>
      <c r="DX35" s="94">
        <f t="shared" si="203"/>
        <v>0.8390547036167596</v>
      </c>
      <c r="DY35" s="97">
        <f>(DW35/DK35)-1</f>
        <v>0.20082172853870484</v>
      </c>
      <c r="DZ35" s="93">
        <f>+DZ36+DZ39</f>
        <v>159537</v>
      </c>
      <c r="EA35" s="94">
        <f t="shared" si="204"/>
        <v>0.82111553169697316</v>
      </c>
      <c r="EB35" s="97">
        <f>(DZ35/DN35)-1</f>
        <v>2.9749302901993291E-2</v>
      </c>
      <c r="EC35" s="93">
        <f>+EC36+EC39</f>
        <v>143261</v>
      </c>
      <c r="ED35" s="94">
        <f t="shared" si="205"/>
        <v>0.7986319773891617</v>
      </c>
      <c r="EE35" s="97">
        <f>(EC35/DQ35)-1</f>
        <v>1.1044771906052464E-2</v>
      </c>
      <c r="EF35" s="93">
        <f>+EF36+EF39</f>
        <v>143842</v>
      </c>
      <c r="EG35" s="94">
        <f t="shared" si="206"/>
        <v>0.79995773363290545</v>
      </c>
      <c r="EH35" s="97">
        <f>(EF35/DT35)-1</f>
        <v>-6.3766361405632632E-2</v>
      </c>
      <c r="EI35" s="93">
        <f>+EI36+EI39</f>
        <v>141803</v>
      </c>
      <c r="EJ35" s="94">
        <f>EI35/EI$34</f>
        <v>0.788718998381436</v>
      </c>
      <c r="EK35" s="97">
        <f>(EI35/DW35)-1</f>
        <v>-0.14126965863465979</v>
      </c>
      <c r="EL35" s="93">
        <f>+EL36+EL39</f>
        <v>130644</v>
      </c>
      <c r="EM35" s="94">
        <f>EL35/EL$34</f>
        <v>0.78164413066890037</v>
      </c>
      <c r="EN35" s="97">
        <f>(EL35/DZ35)-1</f>
        <v>-0.18110532352996489</v>
      </c>
      <c r="EO35" s="93">
        <f>+EO36+EO39</f>
        <v>109650</v>
      </c>
      <c r="EP35" s="94">
        <f>EO35/EO$34</f>
        <v>0.75809428992180528</v>
      </c>
      <c r="EQ35" s="97">
        <f>(EO35/EC35)-1</f>
        <v>-0.234613746937408</v>
      </c>
      <c r="ER35" s="93">
        <f>+ER36+ER39</f>
        <v>107233</v>
      </c>
      <c r="ES35" s="94">
        <f t="shared" si="210"/>
        <v>0.76139792810128015</v>
      </c>
      <c r="ET35" s="97">
        <f>(ER35/EF35)-1</f>
        <v>-0.2545084189596919</v>
      </c>
    </row>
    <row r="36" spans="2:150" s="21" customFormat="1" ht="16.5" customHeight="1">
      <c r="B36" s="284" t="s">
        <v>1083</v>
      </c>
      <c r="C36" s="284" t="s">
        <v>1081</v>
      </c>
      <c r="D36" s="290" t="s">
        <v>80</v>
      </c>
      <c r="E36" s="287" t="s">
        <v>80</v>
      </c>
      <c r="F36" s="287" t="s">
        <v>80</v>
      </c>
      <c r="G36" s="290" t="s">
        <v>80</v>
      </c>
      <c r="H36" s="287" t="s">
        <v>80</v>
      </c>
      <c r="I36" s="287" t="s">
        <v>80</v>
      </c>
      <c r="J36" s="290" t="s">
        <v>80</v>
      </c>
      <c r="K36" s="287" t="s">
        <v>80</v>
      </c>
      <c r="L36" s="287" t="s">
        <v>80</v>
      </c>
      <c r="M36" s="290" t="s">
        <v>80</v>
      </c>
      <c r="N36" s="287" t="s">
        <v>80</v>
      </c>
      <c r="O36" s="287" t="s">
        <v>80</v>
      </c>
      <c r="P36" s="290" t="s">
        <v>80</v>
      </c>
      <c r="Q36" s="287" t="s">
        <v>80</v>
      </c>
      <c r="R36" s="288" t="s">
        <v>80</v>
      </c>
      <c r="S36" s="290" t="s">
        <v>80</v>
      </c>
      <c r="T36" s="287" t="s">
        <v>80</v>
      </c>
      <c r="U36" s="288" t="s">
        <v>80</v>
      </c>
      <c r="V36" s="290" t="s">
        <v>80</v>
      </c>
      <c r="W36" s="287" t="s">
        <v>80</v>
      </c>
      <c r="X36" s="288" t="s">
        <v>80</v>
      </c>
      <c r="Y36" s="290" t="s">
        <v>80</v>
      </c>
      <c r="Z36" s="287" t="s">
        <v>80</v>
      </c>
      <c r="AA36" s="288" t="s">
        <v>80</v>
      </c>
      <c r="AB36" s="290" t="s">
        <v>80</v>
      </c>
      <c r="AC36" s="287" t="s">
        <v>80</v>
      </c>
      <c r="AD36" s="289" t="s">
        <v>80</v>
      </c>
      <c r="AE36" s="290" t="s">
        <v>80</v>
      </c>
      <c r="AF36" s="287" t="s">
        <v>80</v>
      </c>
      <c r="AG36" s="289" t="s">
        <v>80</v>
      </c>
      <c r="AH36" s="290" t="s">
        <v>80</v>
      </c>
      <c r="AI36" s="287" t="s">
        <v>80</v>
      </c>
      <c r="AJ36" s="289" t="s">
        <v>80</v>
      </c>
      <c r="AK36" s="290" t="s">
        <v>80</v>
      </c>
      <c r="AL36" s="287" t="s">
        <v>80</v>
      </c>
      <c r="AM36" s="289" t="s">
        <v>80</v>
      </c>
      <c r="AN36" s="290" t="s">
        <v>80</v>
      </c>
      <c r="AO36" s="287" t="s">
        <v>80</v>
      </c>
      <c r="AP36" s="289" t="s">
        <v>80</v>
      </c>
      <c r="AQ36" s="290" t="s">
        <v>80</v>
      </c>
      <c r="AR36" s="287" t="s">
        <v>80</v>
      </c>
      <c r="AS36" s="289" t="s">
        <v>80</v>
      </c>
      <c r="AT36" s="290" t="s">
        <v>80</v>
      </c>
      <c r="AU36" s="287" t="s">
        <v>80</v>
      </c>
      <c r="AV36" s="289" t="s">
        <v>80</v>
      </c>
      <c r="AW36" s="290" t="s">
        <v>80</v>
      </c>
      <c r="AX36" s="287" t="s">
        <v>80</v>
      </c>
      <c r="AY36" s="289" t="s">
        <v>80</v>
      </c>
      <c r="AZ36" s="290" t="s">
        <v>80</v>
      </c>
      <c r="BA36" s="287" t="s">
        <v>80</v>
      </c>
      <c r="BB36" s="289" t="s">
        <v>80</v>
      </c>
      <c r="BC36" s="290" t="s">
        <v>80</v>
      </c>
      <c r="BD36" s="287" t="s">
        <v>80</v>
      </c>
      <c r="BE36" s="289" t="s">
        <v>80</v>
      </c>
      <c r="BF36" s="290" t="s">
        <v>80</v>
      </c>
      <c r="BG36" s="287" t="s">
        <v>80</v>
      </c>
      <c r="BH36" s="289" t="s">
        <v>80</v>
      </c>
      <c r="BI36" s="290" t="s">
        <v>80</v>
      </c>
      <c r="BJ36" s="287" t="s">
        <v>80</v>
      </c>
      <c r="BK36" s="289" t="s">
        <v>80</v>
      </c>
      <c r="BL36" s="290" t="s">
        <v>80</v>
      </c>
      <c r="BM36" s="287" t="s">
        <v>80</v>
      </c>
      <c r="BN36" s="289" t="s">
        <v>80</v>
      </c>
      <c r="BO36" s="290" t="s">
        <v>80</v>
      </c>
      <c r="BP36" s="287" t="s">
        <v>80</v>
      </c>
      <c r="BQ36" s="289" t="s">
        <v>80</v>
      </c>
      <c r="BR36" s="290" t="s">
        <v>80</v>
      </c>
      <c r="BS36" s="287" t="s">
        <v>80</v>
      </c>
      <c r="BT36" s="289" t="s">
        <v>80</v>
      </c>
      <c r="BU36" s="290" t="s">
        <v>80</v>
      </c>
      <c r="BV36" s="287" t="s">
        <v>80</v>
      </c>
      <c r="BW36" s="289" t="s">
        <v>80</v>
      </c>
      <c r="BX36" s="290" t="s">
        <v>80</v>
      </c>
      <c r="BY36" s="287" t="s">
        <v>80</v>
      </c>
      <c r="BZ36" s="289" t="s">
        <v>80</v>
      </c>
      <c r="CA36" s="290" t="s">
        <v>80</v>
      </c>
      <c r="CB36" s="287" t="s">
        <v>80</v>
      </c>
      <c r="CC36" s="289" t="s">
        <v>80</v>
      </c>
      <c r="CD36" s="290" t="s">
        <v>80</v>
      </c>
      <c r="CE36" s="287" t="s">
        <v>80</v>
      </c>
      <c r="CF36" s="289" t="s">
        <v>80</v>
      </c>
      <c r="CG36" s="285">
        <f>SUM(CG37:CG38)</f>
        <v>108016</v>
      </c>
      <c r="CH36" s="286">
        <f t="shared" si="189"/>
        <v>1</v>
      </c>
      <c r="CI36" s="289" t="e">
        <f t="shared" ref="CI36:CI38" si="211">(CG36/BU36)-1</f>
        <v>#VALUE!</v>
      </c>
      <c r="CJ36" s="285">
        <f>SUM(CJ37:CJ38)</f>
        <v>112339</v>
      </c>
      <c r="CK36" s="286">
        <f t="shared" si="190"/>
        <v>1</v>
      </c>
      <c r="CL36" s="289" t="e">
        <f t="shared" ref="CL36:CL38" si="212">(CJ36/BX36)-1</f>
        <v>#VALUE!</v>
      </c>
      <c r="CM36" s="285">
        <f>SUM(CM37:CM38)</f>
        <v>117291</v>
      </c>
      <c r="CN36" s="286">
        <f t="shared" si="191"/>
        <v>1</v>
      </c>
      <c r="CO36" s="289" t="e">
        <f t="shared" ref="CO36:CO38" si="213">(CM36/CA36)-1</f>
        <v>#VALUE!</v>
      </c>
      <c r="CP36" s="285">
        <f>SUM(CP37:CP38)</f>
        <v>122143</v>
      </c>
      <c r="CQ36" s="286">
        <f t="shared" si="192"/>
        <v>1</v>
      </c>
      <c r="CR36" s="289" t="e">
        <f t="shared" ref="CR36:CR38" si="214">(CP36/CD36)-1</f>
        <v>#VALUE!</v>
      </c>
      <c r="CS36" s="285">
        <f>SUM(CS37:CS38)</f>
        <v>120726</v>
      </c>
      <c r="CT36" s="286">
        <f t="shared" si="193"/>
        <v>1</v>
      </c>
      <c r="CU36" s="289">
        <f t="shared" ref="CU36:CU38" si="215">(CS36/CG36)-1</f>
        <v>0.11766775292549259</v>
      </c>
      <c r="CV36" s="285">
        <f>SUM(CV37:CV38)</f>
        <v>130849</v>
      </c>
      <c r="CW36" s="286">
        <f t="shared" si="194"/>
        <v>1</v>
      </c>
      <c r="CX36" s="289">
        <f t="shared" ref="CX36:CX38" si="216">(CV36/CJ36)-1</f>
        <v>0.16476913627502476</v>
      </c>
      <c r="CY36" s="285">
        <f>SUM(CY37:CY38)</f>
        <v>131623</v>
      </c>
      <c r="CZ36" s="286">
        <f t="shared" si="195"/>
        <v>1</v>
      </c>
      <c r="DA36" s="289">
        <f t="shared" ref="DA36:DA38" si="217">(CY36/CM36)-1</f>
        <v>0.12219181352362929</v>
      </c>
      <c r="DB36" s="285">
        <f>SUM(DB37:DB38)</f>
        <v>141295</v>
      </c>
      <c r="DC36" s="286">
        <f t="shared" si="196"/>
        <v>1</v>
      </c>
      <c r="DD36" s="289">
        <f t="shared" ref="DD36:DD37" si="218">(DB36/CP36)-1</f>
        <v>0.1567998166084017</v>
      </c>
      <c r="DE36" s="285">
        <f>SUM(DE37:DE38)</f>
        <v>142448</v>
      </c>
      <c r="DF36" s="286">
        <f t="shared" si="197"/>
        <v>1</v>
      </c>
      <c r="DG36" s="289">
        <f t="shared" ref="DG36:DG38" si="219">(DE36/CS36)-1</f>
        <v>0.17992810165167406</v>
      </c>
      <c r="DH36" s="285">
        <f>SUM(DH37:DH38)</f>
        <v>155752</v>
      </c>
      <c r="DI36" s="286">
        <f t="shared" si="198"/>
        <v>1</v>
      </c>
      <c r="DJ36" s="289">
        <f t="shared" ref="DJ36:DJ37" si="220">(DH36/CV36)-1</f>
        <v>0.19031861152932006</v>
      </c>
      <c r="DK36" s="285">
        <f>SUM(DK37:DK38)</f>
        <v>160876</v>
      </c>
      <c r="DL36" s="286">
        <f t="shared" si="199"/>
        <v>1</v>
      </c>
      <c r="DM36" s="289">
        <f t="shared" ref="DM36:DM38" si="221">(DK36/CY36)-1</f>
        <v>0.22224839123861329</v>
      </c>
      <c r="DN36" s="285">
        <f>SUM(DN37:DN38)</f>
        <v>180568</v>
      </c>
      <c r="DO36" s="286">
        <f t="shared" si="200"/>
        <v>1</v>
      </c>
      <c r="DP36" s="289">
        <f t="shared" ref="DP36:DP38" si="222">(DN36/DB36)-1</f>
        <v>0.27795038748717227</v>
      </c>
      <c r="DQ36" s="285">
        <f>SUM(DQ37:DQ38)</f>
        <v>168885</v>
      </c>
      <c r="DR36" s="286">
        <f t="shared" si="201"/>
        <v>1</v>
      </c>
      <c r="DS36" s="289">
        <f t="shared" ref="DS36:DS38" si="223">(DQ36/DE36)-1</f>
        <v>0.18559053128159042</v>
      </c>
      <c r="DT36" s="285">
        <f>SUM(DT37:DT38)</f>
        <v>181879</v>
      </c>
      <c r="DU36" s="286">
        <f t="shared" si="202"/>
        <v>1</v>
      </c>
      <c r="DV36" s="289">
        <f t="shared" ref="DV36:DV38" si="224">(DT36/DH36)-1</f>
        <v>0.16774744465560643</v>
      </c>
      <c r="DW36" s="285">
        <f>SUM(DW37:DW38)</f>
        <v>196806</v>
      </c>
      <c r="DX36" s="286">
        <f t="shared" si="203"/>
        <v>1</v>
      </c>
      <c r="DY36" s="289">
        <f t="shared" ref="DY36" si="225">(DW36/DK36)-1</f>
        <v>0.22333971506004624</v>
      </c>
      <c r="DZ36" s="285">
        <f>SUM(DZ37:DZ38)</f>
        <v>194293</v>
      </c>
      <c r="EA36" s="286">
        <f t="shared" si="204"/>
        <v>1</v>
      </c>
      <c r="EB36" s="289">
        <f t="shared" ref="EB36:EB38" si="226">(DZ36/DN36)-1</f>
        <v>7.6010145762261283E-2</v>
      </c>
      <c r="EC36" s="285">
        <f>SUM(EC37:EC38)</f>
        <v>179383</v>
      </c>
      <c r="ED36" s="286">
        <f t="shared" si="205"/>
        <v>1</v>
      </c>
      <c r="EE36" s="289">
        <f t="shared" ref="EE36:EE38" si="227">(EC36/DQ36)-1</f>
        <v>6.2160641856884968E-2</v>
      </c>
      <c r="EF36" s="285">
        <f>SUM(EF37:EF38)</f>
        <v>179812</v>
      </c>
      <c r="EG36" s="286">
        <f t="shared" si="206"/>
        <v>1</v>
      </c>
      <c r="EH36" s="289">
        <f t="shared" ref="EH36:EH38" si="228">(EF36/DT36)-1</f>
        <v>-1.136469850834898E-2</v>
      </c>
      <c r="EI36" s="285">
        <f>SUM(EI37:EI38)</f>
        <v>179789</v>
      </c>
      <c r="EJ36" s="286">
        <f>EI36/EI$34</f>
        <v>1</v>
      </c>
      <c r="EK36" s="289">
        <f>(EI36/DW36)-1</f>
        <v>-8.6465859780697762E-2</v>
      </c>
      <c r="EL36" s="285">
        <f>SUM(EL37:EL38)</f>
        <v>167140</v>
      </c>
      <c r="EM36" s="286">
        <f>EL36/EL$34</f>
        <v>1</v>
      </c>
      <c r="EN36" s="289">
        <f>(EL36/DZ36)-1</f>
        <v>-0.13975284750351269</v>
      </c>
      <c r="EO36" s="285">
        <f>SUM(EO37:EO38)</f>
        <v>144639</v>
      </c>
      <c r="EP36" s="286">
        <f>EO36/EO$34</f>
        <v>1</v>
      </c>
      <c r="EQ36" s="289">
        <f>(EO36/EC36)-1</f>
        <v>-0.19368613525250444</v>
      </c>
      <c r="ER36" s="285">
        <f>SUM(ER37:ER38)</f>
        <v>140837</v>
      </c>
      <c r="ES36" s="286">
        <f t="shared" si="210"/>
        <v>1</v>
      </c>
      <c r="ET36" s="289">
        <f t="shared" ref="ET36:ET38" si="229">(ER36/EF36)-1</f>
        <v>-0.21675416546170445</v>
      </c>
    </row>
    <row r="37" spans="2:150" ht="16.5" customHeight="1" outlineLevel="1">
      <c r="B37" s="222" t="s">
        <v>1125</v>
      </c>
      <c r="C37" s="222" t="s">
        <v>1085</v>
      </c>
      <c r="D37" s="31" t="s">
        <v>80</v>
      </c>
      <c r="E37" s="25" t="s">
        <v>80</v>
      </c>
      <c r="F37" s="25" t="s">
        <v>80</v>
      </c>
      <c r="G37" s="31" t="s">
        <v>80</v>
      </c>
      <c r="H37" s="25" t="s">
        <v>80</v>
      </c>
      <c r="I37" s="25" t="s">
        <v>80</v>
      </c>
      <c r="J37" s="31" t="s">
        <v>80</v>
      </c>
      <c r="K37" s="25" t="s">
        <v>80</v>
      </c>
      <c r="L37" s="25" t="s">
        <v>80</v>
      </c>
      <c r="M37" s="31" t="s">
        <v>80</v>
      </c>
      <c r="N37" s="25" t="s">
        <v>80</v>
      </c>
      <c r="O37" s="25" t="s">
        <v>80</v>
      </c>
      <c r="P37" s="31" t="s">
        <v>80</v>
      </c>
      <c r="Q37" s="25" t="s">
        <v>80</v>
      </c>
      <c r="R37" s="25" t="s">
        <v>80</v>
      </c>
      <c r="S37" s="31" t="s">
        <v>80</v>
      </c>
      <c r="T37" s="25" t="s">
        <v>80</v>
      </c>
      <c r="U37" s="25" t="s">
        <v>80</v>
      </c>
      <c r="V37" s="31" t="s">
        <v>80</v>
      </c>
      <c r="W37" s="25" t="s">
        <v>80</v>
      </c>
      <c r="X37" s="25" t="s">
        <v>80</v>
      </c>
      <c r="Y37" s="31" t="s">
        <v>80</v>
      </c>
      <c r="Z37" s="25" t="s">
        <v>80</v>
      </c>
      <c r="AA37" s="25" t="s">
        <v>80</v>
      </c>
      <c r="AB37" s="31" t="s">
        <v>80</v>
      </c>
      <c r="AC37" s="25" t="s">
        <v>80</v>
      </c>
      <c r="AD37" s="25" t="s">
        <v>80</v>
      </c>
      <c r="AE37" s="31" t="s">
        <v>80</v>
      </c>
      <c r="AF37" s="25" t="s">
        <v>80</v>
      </c>
      <c r="AG37" s="25" t="s">
        <v>80</v>
      </c>
      <c r="AH37" s="31" t="s">
        <v>80</v>
      </c>
      <c r="AI37" s="25" t="s">
        <v>80</v>
      </c>
      <c r="AJ37" s="25" t="s">
        <v>80</v>
      </c>
      <c r="AK37" s="31" t="s">
        <v>80</v>
      </c>
      <c r="AL37" s="25" t="s">
        <v>80</v>
      </c>
      <c r="AM37" s="25" t="s">
        <v>80</v>
      </c>
      <c r="AN37" s="31" t="s">
        <v>80</v>
      </c>
      <c r="AO37" s="25" t="s">
        <v>80</v>
      </c>
      <c r="AP37" s="25" t="s">
        <v>80</v>
      </c>
      <c r="AQ37" s="31" t="s">
        <v>80</v>
      </c>
      <c r="AR37" s="25" t="s">
        <v>80</v>
      </c>
      <c r="AS37" s="25" t="s">
        <v>80</v>
      </c>
      <c r="AT37" s="31" t="s">
        <v>80</v>
      </c>
      <c r="AU37" s="25" t="s">
        <v>80</v>
      </c>
      <c r="AV37" s="25" t="s">
        <v>80</v>
      </c>
      <c r="AW37" s="31" t="s">
        <v>80</v>
      </c>
      <c r="AX37" s="25" t="s">
        <v>80</v>
      </c>
      <c r="AY37" s="25" t="s">
        <v>80</v>
      </c>
      <c r="AZ37" s="31" t="s">
        <v>80</v>
      </c>
      <c r="BA37" s="25" t="s">
        <v>80</v>
      </c>
      <c r="BB37" s="25" t="s">
        <v>80</v>
      </c>
      <c r="BC37" s="31" t="s">
        <v>80</v>
      </c>
      <c r="BD37" s="25" t="s">
        <v>80</v>
      </c>
      <c r="BE37" s="25" t="s">
        <v>80</v>
      </c>
      <c r="BF37" s="31" t="s">
        <v>80</v>
      </c>
      <c r="BG37" s="25" t="s">
        <v>80</v>
      </c>
      <c r="BH37" s="25" t="s">
        <v>80</v>
      </c>
      <c r="BI37" s="31" t="s">
        <v>80</v>
      </c>
      <c r="BJ37" s="25" t="s">
        <v>80</v>
      </c>
      <c r="BK37" s="25" t="s">
        <v>80</v>
      </c>
      <c r="BL37" s="31" t="s">
        <v>80</v>
      </c>
      <c r="BM37" s="25" t="s">
        <v>80</v>
      </c>
      <c r="BN37" s="25" t="s">
        <v>80</v>
      </c>
      <c r="BO37" s="31" t="s">
        <v>80</v>
      </c>
      <c r="BP37" s="25" t="s">
        <v>80</v>
      </c>
      <c r="BQ37" s="25" t="s">
        <v>80</v>
      </c>
      <c r="BR37" s="31" t="s">
        <v>80</v>
      </c>
      <c r="BS37" s="25" t="s">
        <v>80</v>
      </c>
      <c r="BT37" s="25" t="s">
        <v>80</v>
      </c>
      <c r="BU37" s="31" t="s">
        <v>80</v>
      </c>
      <c r="BV37" s="25" t="s">
        <v>80</v>
      </c>
      <c r="BW37" s="25" t="s">
        <v>80</v>
      </c>
      <c r="BX37" s="31" t="s">
        <v>80</v>
      </c>
      <c r="BY37" s="25" t="s">
        <v>80</v>
      </c>
      <c r="BZ37" s="8" t="s">
        <v>80</v>
      </c>
      <c r="CA37" s="31" t="s">
        <v>80</v>
      </c>
      <c r="CB37" s="25" t="s">
        <v>80</v>
      </c>
      <c r="CC37" s="25" t="s">
        <v>80</v>
      </c>
      <c r="CD37" s="31" t="s">
        <v>80</v>
      </c>
      <c r="CE37" s="25" t="s">
        <v>80</v>
      </c>
      <c r="CF37" s="25" t="s">
        <v>80</v>
      </c>
      <c r="CG37" s="31">
        <v>28396</v>
      </c>
      <c r="CH37" s="25">
        <f t="shared" si="189"/>
        <v>0.2628869797067101</v>
      </c>
      <c r="CI37" s="25" t="e">
        <f t="shared" si="211"/>
        <v>#VALUE!</v>
      </c>
      <c r="CJ37" s="31">
        <v>28413</v>
      </c>
      <c r="CK37" s="25">
        <f t="shared" si="190"/>
        <v>0.25292195942637907</v>
      </c>
      <c r="CL37" s="25" t="e">
        <f t="shared" si="212"/>
        <v>#VALUE!</v>
      </c>
      <c r="CM37" s="31">
        <v>32130</v>
      </c>
      <c r="CN37" s="25">
        <f t="shared" si="191"/>
        <v>0.27393406143693888</v>
      </c>
      <c r="CO37" s="25" t="e">
        <f t="shared" si="213"/>
        <v>#VALUE!</v>
      </c>
      <c r="CP37" s="31">
        <v>32304</v>
      </c>
      <c r="CQ37" s="25">
        <f t="shared" si="192"/>
        <v>0.26447688365276767</v>
      </c>
      <c r="CR37" s="25" t="e">
        <f t="shared" si="214"/>
        <v>#VALUE!</v>
      </c>
      <c r="CS37" s="31">
        <v>29915</v>
      </c>
      <c r="CT37" s="25">
        <f t="shared" si="193"/>
        <v>0.24779252190911652</v>
      </c>
      <c r="CU37" s="25">
        <f t="shared" si="215"/>
        <v>5.3493449781659486E-2</v>
      </c>
      <c r="CV37" s="31">
        <v>32008</v>
      </c>
      <c r="CW37" s="25">
        <f t="shared" si="194"/>
        <v>0.24461784193994604</v>
      </c>
      <c r="CX37" s="25">
        <f t="shared" si="216"/>
        <v>0.12652658994122401</v>
      </c>
      <c r="CY37" s="31">
        <v>30420</v>
      </c>
      <c r="CZ37" s="25">
        <f t="shared" si="195"/>
        <v>0.23111462282427844</v>
      </c>
      <c r="DA37" s="25">
        <f t="shared" si="217"/>
        <v>-5.3221288515406195E-2</v>
      </c>
      <c r="DB37" s="31">
        <v>35813</v>
      </c>
      <c r="DC37" s="25">
        <f t="shared" si="196"/>
        <v>0.25346261368059736</v>
      </c>
      <c r="DD37" s="25">
        <f t="shared" si="218"/>
        <v>0.10862431896978708</v>
      </c>
      <c r="DE37" s="31">
        <v>36228</v>
      </c>
      <c r="DF37" s="25">
        <f t="shared" si="197"/>
        <v>0.25432438503875099</v>
      </c>
      <c r="DG37" s="25">
        <f t="shared" si="219"/>
        <v>0.21103125522313215</v>
      </c>
      <c r="DH37" s="31">
        <v>38948</v>
      </c>
      <c r="DI37" s="25">
        <f t="shared" si="198"/>
        <v>0.25006420463300633</v>
      </c>
      <c r="DJ37" s="25">
        <f t="shared" si="220"/>
        <v>0.21682079480129968</v>
      </c>
      <c r="DK37" s="31">
        <v>38052</v>
      </c>
      <c r="DL37" s="25">
        <f t="shared" si="199"/>
        <v>0.23652999825952908</v>
      </c>
      <c r="DM37" s="25">
        <f t="shared" si="221"/>
        <v>0.25088757396449712</v>
      </c>
      <c r="DN37" s="31">
        <v>45104</v>
      </c>
      <c r="DO37" s="25">
        <f t="shared" si="200"/>
        <v>0.24978955296619557</v>
      </c>
      <c r="DP37" s="25">
        <f t="shared" si="222"/>
        <v>0.25943093290146035</v>
      </c>
      <c r="DQ37" s="31">
        <v>38885</v>
      </c>
      <c r="DR37" s="25">
        <f t="shared" si="201"/>
        <v>0.23024543328300323</v>
      </c>
      <c r="DS37" s="25">
        <f t="shared" si="223"/>
        <v>7.3341062161863757E-2</v>
      </c>
      <c r="DT37" s="31">
        <v>42658</v>
      </c>
      <c r="DU37" s="25">
        <f t="shared" si="202"/>
        <v>0.23454054618730036</v>
      </c>
      <c r="DV37" s="25">
        <f t="shared" si="224"/>
        <v>9.5255212077641982E-2</v>
      </c>
      <c r="DW37" s="31">
        <v>51204</v>
      </c>
      <c r="DX37" s="25">
        <f t="shared" si="203"/>
        <v>0.26017499466479682</v>
      </c>
      <c r="DY37" s="25">
        <f>(DW37/DK37)-1</f>
        <v>0.34563229265216022</v>
      </c>
      <c r="DZ37" s="31">
        <v>48067</v>
      </c>
      <c r="EA37" s="25">
        <f t="shared" si="204"/>
        <v>0.24739439918061895</v>
      </c>
      <c r="EB37" s="25">
        <f t="shared" si="226"/>
        <v>6.5692621496984849E-2</v>
      </c>
      <c r="EC37" s="31">
        <v>46994</v>
      </c>
      <c r="ED37" s="25">
        <f t="shared" si="205"/>
        <v>0.26197577250910065</v>
      </c>
      <c r="EE37" s="25">
        <f t="shared" si="227"/>
        <v>0.20853799665680861</v>
      </c>
      <c r="EF37" s="31">
        <v>47593</v>
      </c>
      <c r="EG37" s="25">
        <f t="shared" si="206"/>
        <v>0.26468200120125462</v>
      </c>
      <c r="EH37" s="25">
        <f t="shared" si="228"/>
        <v>0.11568756153593696</v>
      </c>
      <c r="EI37" s="31">
        <v>47215</v>
      </c>
      <c r="EJ37" s="25">
        <f t="shared" si="207"/>
        <v>0.26261339681515555</v>
      </c>
      <c r="EK37" s="25">
        <f t="shared" ref="EK37:EK38" si="230">(EI37/DW37)-1</f>
        <v>-7.7904069994531699E-2</v>
      </c>
      <c r="EL37" s="31">
        <v>43347</v>
      </c>
      <c r="EM37" s="25">
        <f t="shared" ref="EM37:EM38" si="231">EL37/EL$34</f>
        <v>0.25934545889673327</v>
      </c>
      <c r="EN37" s="25">
        <f t="shared" ref="EN37:EN38" si="232">(EL37/DZ37)-1</f>
        <v>-9.8196267709655283E-2</v>
      </c>
      <c r="EO37" s="31">
        <v>37529</v>
      </c>
      <c r="EP37" s="25">
        <f>EO37/EO$34</f>
        <v>0.25946667219767838</v>
      </c>
      <c r="EQ37" s="25">
        <f>(EO37/EC37)-1</f>
        <v>-0.20140869047112397</v>
      </c>
      <c r="ER37" s="31">
        <v>35138</v>
      </c>
      <c r="ES37" s="25">
        <f t="shared" si="210"/>
        <v>0.24949409601170147</v>
      </c>
      <c r="ET37" s="25">
        <f t="shared" si="229"/>
        <v>-0.26169814888744147</v>
      </c>
    </row>
    <row r="38" spans="2:150" ht="16.5" customHeight="1" outlineLevel="1">
      <c r="B38" s="222" t="s">
        <v>1124</v>
      </c>
      <c r="C38" s="222" t="s">
        <v>1084</v>
      </c>
      <c r="D38" s="31" t="s">
        <v>80</v>
      </c>
      <c r="E38" s="25" t="s">
        <v>80</v>
      </c>
      <c r="F38" s="25" t="s">
        <v>80</v>
      </c>
      <c r="G38" s="31" t="s">
        <v>80</v>
      </c>
      <c r="H38" s="25" t="s">
        <v>80</v>
      </c>
      <c r="I38" s="25" t="s">
        <v>80</v>
      </c>
      <c r="J38" s="31" t="s">
        <v>80</v>
      </c>
      <c r="K38" s="25" t="s">
        <v>80</v>
      </c>
      <c r="L38" s="25" t="s">
        <v>80</v>
      </c>
      <c r="M38" s="31" t="s">
        <v>80</v>
      </c>
      <c r="N38" s="25" t="s">
        <v>80</v>
      </c>
      <c r="O38" s="25" t="s">
        <v>80</v>
      </c>
      <c r="P38" s="31" t="s">
        <v>80</v>
      </c>
      <c r="Q38" s="25" t="s">
        <v>80</v>
      </c>
      <c r="R38" s="25" t="s">
        <v>80</v>
      </c>
      <c r="S38" s="31" t="s">
        <v>80</v>
      </c>
      <c r="T38" s="25" t="s">
        <v>80</v>
      </c>
      <c r="U38" s="25" t="s">
        <v>80</v>
      </c>
      <c r="V38" s="31" t="s">
        <v>80</v>
      </c>
      <c r="W38" s="25" t="s">
        <v>80</v>
      </c>
      <c r="X38" s="25" t="s">
        <v>80</v>
      </c>
      <c r="Y38" s="31" t="s">
        <v>80</v>
      </c>
      <c r="Z38" s="25" t="s">
        <v>80</v>
      </c>
      <c r="AA38" s="25" t="s">
        <v>80</v>
      </c>
      <c r="AB38" s="31" t="s">
        <v>80</v>
      </c>
      <c r="AC38" s="25" t="s">
        <v>80</v>
      </c>
      <c r="AD38" s="25" t="s">
        <v>80</v>
      </c>
      <c r="AE38" s="31" t="s">
        <v>80</v>
      </c>
      <c r="AF38" s="25" t="s">
        <v>80</v>
      </c>
      <c r="AG38" s="25" t="s">
        <v>80</v>
      </c>
      <c r="AH38" s="31" t="s">
        <v>80</v>
      </c>
      <c r="AI38" s="25" t="s">
        <v>80</v>
      </c>
      <c r="AJ38" s="25" t="s">
        <v>80</v>
      </c>
      <c r="AK38" s="31" t="s">
        <v>80</v>
      </c>
      <c r="AL38" s="25" t="s">
        <v>80</v>
      </c>
      <c r="AM38" s="25" t="s">
        <v>80</v>
      </c>
      <c r="AN38" s="31" t="s">
        <v>80</v>
      </c>
      <c r="AO38" s="25" t="s">
        <v>80</v>
      </c>
      <c r="AP38" s="25" t="s">
        <v>80</v>
      </c>
      <c r="AQ38" s="31" t="s">
        <v>80</v>
      </c>
      <c r="AR38" s="25" t="s">
        <v>80</v>
      </c>
      <c r="AS38" s="25" t="s">
        <v>80</v>
      </c>
      <c r="AT38" s="31" t="s">
        <v>80</v>
      </c>
      <c r="AU38" s="25" t="s">
        <v>80</v>
      </c>
      <c r="AV38" s="25" t="s">
        <v>80</v>
      </c>
      <c r="AW38" s="31" t="s">
        <v>80</v>
      </c>
      <c r="AX38" s="25" t="s">
        <v>80</v>
      </c>
      <c r="AY38" s="25" t="s">
        <v>80</v>
      </c>
      <c r="AZ38" s="31" t="s">
        <v>80</v>
      </c>
      <c r="BA38" s="25" t="s">
        <v>80</v>
      </c>
      <c r="BB38" s="25" t="s">
        <v>80</v>
      </c>
      <c r="BC38" s="31" t="s">
        <v>80</v>
      </c>
      <c r="BD38" s="25" t="s">
        <v>80</v>
      </c>
      <c r="BE38" s="25" t="s">
        <v>80</v>
      </c>
      <c r="BF38" s="31" t="s">
        <v>80</v>
      </c>
      <c r="BG38" s="25" t="s">
        <v>80</v>
      </c>
      <c r="BH38" s="25" t="s">
        <v>80</v>
      </c>
      <c r="BI38" s="31" t="s">
        <v>80</v>
      </c>
      <c r="BJ38" s="25" t="s">
        <v>80</v>
      </c>
      <c r="BK38" s="25" t="s">
        <v>80</v>
      </c>
      <c r="BL38" s="31" t="s">
        <v>80</v>
      </c>
      <c r="BM38" s="25" t="s">
        <v>80</v>
      </c>
      <c r="BN38" s="25" t="s">
        <v>80</v>
      </c>
      <c r="BO38" s="31" t="s">
        <v>80</v>
      </c>
      <c r="BP38" s="25" t="s">
        <v>80</v>
      </c>
      <c r="BQ38" s="25" t="s">
        <v>80</v>
      </c>
      <c r="BR38" s="31" t="s">
        <v>80</v>
      </c>
      <c r="BS38" s="25" t="s">
        <v>80</v>
      </c>
      <c r="BT38" s="25" t="s">
        <v>80</v>
      </c>
      <c r="BU38" s="31" t="s">
        <v>80</v>
      </c>
      <c r="BV38" s="25" t="s">
        <v>80</v>
      </c>
      <c r="BW38" s="25" t="s">
        <v>80</v>
      </c>
      <c r="BX38" s="31" t="s">
        <v>80</v>
      </c>
      <c r="BY38" s="25" t="s">
        <v>80</v>
      </c>
      <c r="BZ38" s="8" t="s">
        <v>80</v>
      </c>
      <c r="CA38" s="31" t="s">
        <v>80</v>
      </c>
      <c r="CB38" s="25" t="s">
        <v>80</v>
      </c>
      <c r="CC38" s="25" t="s">
        <v>80</v>
      </c>
      <c r="CD38" s="31" t="s">
        <v>80</v>
      </c>
      <c r="CE38" s="25" t="s">
        <v>80</v>
      </c>
      <c r="CF38" s="25" t="s">
        <v>80</v>
      </c>
      <c r="CG38" s="31">
        <v>79620</v>
      </c>
      <c r="CH38" s="25">
        <f t="shared" si="189"/>
        <v>0.73711302029328984</v>
      </c>
      <c r="CI38" s="25" t="e">
        <f t="shared" si="211"/>
        <v>#VALUE!</v>
      </c>
      <c r="CJ38" s="31">
        <v>83926</v>
      </c>
      <c r="CK38" s="25">
        <f t="shared" si="190"/>
        <v>0.74707804057362093</v>
      </c>
      <c r="CL38" s="25" t="e">
        <f t="shared" si="212"/>
        <v>#VALUE!</v>
      </c>
      <c r="CM38" s="31">
        <v>85161</v>
      </c>
      <c r="CN38" s="25">
        <f t="shared" si="191"/>
        <v>0.72606593856306112</v>
      </c>
      <c r="CO38" s="25" t="e">
        <f t="shared" si="213"/>
        <v>#VALUE!</v>
      </c>
      <c r="CP38" s="31">
        <v>89839</v>
      </c>
      <c r="CQ38" s="25">
        <f t="shared" si="192"/>
        <v>0.73552311634723233</v>
      </c>
      <c r="CR38" s="25" t="e">
        <f t="shared" si="214"/>
        <v>#VALUE!</v>
      </c>
      <c r="CS38" s="31">
        <v>90811</v>
      </c>
      <c r="CT38" s="25">
        <f t="shared" si="193"/>
        <v>0.75220747809088351</v>
      </c>
      <c r="CU38" s="25">
        <f t="shared" si="215"/>
        <v>0.14055513690027621</v>
      </c>
      <c r="CV38" s="31">
        <v>98841</v>
      </c>
      <c r="CW38" s="25">
        <f t="shared" si="194"/>
        <v>0.75538215806005393</v>
      </c>
      <c r="CX38" s="25">
        <f t="shared" si="216"/>
        <v>0.17771608321616661</v>
      </c>
      <c r="CY38" s="31">
        <v>101203</v>
      </c>
      <c r="CZ38" s="25">
        <f t="shared" si="195"/>
        <v>0.76888537717572158</v>
      </c>
      <c r="DA38" s="25">
        <f t="shared" si="217"/>
        <v>0.18837261187632826</v>
      </c>
      <c r="DB38" s="31">
        <v>105482</v>
      </c>
      <c r="DC38" s="25">
        <f t="shared" si="196"/>
        <v>0.7465373863194027</v>
      </c>
      <c r="DD38" s="25">
        <f>(DB38/CP38)-1</f>
        <v>0.17412259709035061</v>
      </c>
      <c r="DE38" s="31">
        <v>106220</v>
      </c>
      <c r="DF38" s="25">
        <f t="shared" si="197"/>
        <v>0.74567561496124901</v>
      </c>
      <c r="DG38" s="25">
        <f t="shared" si="219"/>
        <v>0.16968208697184273</v>
      </c>
      <c r="DH38" s="31">
        <v>116804</v>
      </c>
      <c r="DI38" s="25">
        <f t="shared" si="198"/>
        <v>0.74993579536699373</v>
      </c>
      <c r="DJ38" s="25">
        <f>(DH38/CV38)-1</f>
        <v>0.18173632399510331</v>
      </c>
      <c r="DK38" s="31">
        <v>122824</v>
      </c>
      <c r="DL38" s="25">
        <f t="shared" si="199"/>
        <v>0.76347000174047097</v>
      </c>
      <c r="DM38" s="25">
        <f t="shared" si="221"/>
        <v>0.21363991186032028</v>
      </c>
      <c r="DN38" s="31">
        <v>135464</v>
      </c>
      <c r="DO38" s="25">
        <f t="shared" si="200"/>
        <v>0.75021044703380446</v>
      </c>
      <c r="DP38" s="25">
        <f t="shared" si="222"/>
        <v>0.28423806905443594</v>
      </c>
      <c r="DQ38" s="31">
        <v>130000</v>
      </c>
      <c r="DR38" s="25">
        <f t="shared" si="201"/>
        <v>0.76975456671699682</v>
      </c>
      <c r="DS38" s="25">
        <f t="shared" si="223"/>
        <v>0.22387497646394272</v>
      </c>
      <c r="DT38" s="31">
        <v>139221</v>
      </c>
      <c r="DU38" s="25">
        <f t="shared" si="202"/>
        <v>0.76545945381269964</v>
      </c>
      <c r="DV38" s="25">
        <f t="shared" si="224"/>
        <v>0.19191979726721686</v>
      </c>
      <c r="DW38" s="31">
        <v>145602</v>
      </c>
      <c r="DX38" s="25">
        <f t="shared" si="203"/>
        <v>0.73982500533520323</v>
      </c>
      <c r="DY38" s="25">
        <f t="shared" ref="DY38" si="233">(DW38/DK38)-1</f>
        <v>0.1854523545886797</v>
      </c>
      <c r="DZ38" s="31">
        <v>146226</v>
      </c>
      <c r="EA38" s="25">
        <f t="shared" si="204"/>
        <v>0.75260560081938099</v>
      </c>
      <c r="EB38" s="25">
        <f t="shared" si="226"/>
        <v>7.9445461524833227E-2</v>
      </c>
      <c r="EC38" s="31">
        <v>132389</v>
      </c>
      <c r="ED38" s="25">
        <f t="shared" si="205"/>
        <v>0.73802422749089935</v>
      </c>
      <c r="EE38" s="25">
        <f t="shared" si="227"/>
        <v>1.8376923076923068E-2</v>
      </c>
      <c r="EF38" s="31">
        <v>132219</v>
      </c>
      <c r="EG38" s="25">
        <f t="shared" si="206"/>
        <v>0.73531799879874538</v>
      </c>
      <c r="EH38" s="25">
        <f t="shared" si="228"/>
        <v>-5.0294136660417599E-2</v>
      </c>
      <c r="EI38" s="31">
        <v>132574</v>
      </c>
      <c r="EJ38" s="25">
        <f t="shared" si="207"/>
        <v>0.7373866031848445</v>
      </c>
      <c r="EK38" s="25">
        <f t="shared" si="230"/>
        <v>-8.9476792901196367E-2</v>
      </c>
      <c r="EL38" s="31">
        <v>123793</v>
      </c>
      <c r="EM38" s="25">
        <f t="shared" si="231"/>
        <v>0.74065454110326667</v>
      </c>
      <c r="EN38" s="25">
        <f t="shared" si="232"/>
        <v>-0.15341320968911143</v>
      </c>
      <c r="EO38" s="31">
        <v>107110</v>
      </c>
      <c r="EP38" s="25">
        <f>EO38/EO$34</f>
        <v>0.74053332780232162</v>
      </c>
      <c r="EQ38" s="25">
        <f>(EO38/EC38)-1</f>
        <v>-0.19094486702067393</v>
      </c>
      <c r="ER38" s="31">
        <v>105699</v>
      </c>
      <c r="ES38" s="25">
        <f t="shared" si="210"/>
        <v>0.75050590398829853</v>
      </c>
      <c r="ET38" s="25">
        <f t="shared" si="229"/>
        <v>-0.20057631656569785</v>
      </c>
    </row>
    <row r="39" spans="2:150" s="21" customFormat="1" ht="16.5" customHeight="1">
      <c r="B39" s="284" t="s">
        <v>1100</v>
      </c>
      <c r="C39" s="284" t="s">
        <v>1082</v>
      </c>
      <c r="D39" s="290" t="s">
        <v>80</v>
      </c>
      <c r="E39" s="287" t="s">
        <v>80</v>
      </c>
      <c r="F39" s="287" t="s">
        <v>80</v>
      </c>
      <c r="G39" s="290" t="s">
        <v>80</v>
      </c>
      <c r="H39" s="287" t="s">
        <v>80</v>
      </c>
      <c r="I39" s="287" t="s">
        <v>80</v>
      </c>
      <c r="J39" s="290" t="s">
        <v>80</v>
      </c>
      <c r="K39" s="287" t="s">
        <v>80</v>
      </c>
      <c r="L39" s="287" t="s">
        <v>80</v>
      </c>
      <c r="M39" s="290" t="s">
        <v>80</v>
      </c>
      <c r="N39" s="287" t="s">
        <v>80</v>
      </c>
      <c r="O39" s="287" t="s">
        <v>80</v>
      </c>
      <c r="P39" s="290" t="s">
        <v>80</v>
      </c>
      <c r="Q39" s="287" t="s">
        <v>80</v>
      </c>
      <c r="R39" s="288" t="s">
        <v>80</v>
      </c>
      <c r="S39" s="290" t="s">
        <v>80</v>
      </c>
      <c r="T39" s="287" t="s">
        <v>80</v>
      </c>
      <c r="U39" s="288" t="s">
        <v>80</v>
      </c>
      <c r="V39" s="290" t="s">
        <v>80</v>
      </c>
      <c r="W39" s="287" t="s">
        <v>80</v>
      </c>
      <c r="X39" s="288" t="s">
        <v>80</v>
      </c>
      <c r="Y39" s="290" t="s">
        <v>80</v>
      </c>
      <c r="Z39" s="287" t="s">
        <v>80</v>
      </c>
      <c r="AA39" s="288" t="s">
        <v>80</v>
      </c>
      <c r="AB39" s="290" t="s">
        <v>80</v>
      </c>
      <c r="AC39" s="287" t="s">
        <v>80</v>
      </c>
      <c r="AD39" s="289" t="s">
        <v>80</v>
      </c>
      <c r="AE39" s="290" t="s">
        <v>80</v>
      </c>
      <c r="AF39" s="287" t="s">
        <v>80</v>
      </c>
      <c r="AG39" s="289" t="s">
        <v>80</v>
      </c>
      <c r="AH39" s="290" t="s">
        <v>80</v>
      </c>
      <c r="AI39" s="287" t="s">
        <v>80</v>
      </c>
      <c r="AJ39" s="289" t="s">
        <v>80</v>
      </c>
      <c r="AK39" s="290" t="s">
        <v>80</v>
      </c>
      <c r="AL39" s="287" t="s">
        <v>80</v>
      </c>
      <c r="AM39" s="289" t="s">
        <v>80</v>
      </c>
      <c r="AN39" s="290" t="s">
        <v>80</v>
      </c>
      <c r="AO39" s="287" t="s">
        <v>80</v>
      </c>
      <c r="AP39" s="289" t="s">
        <v>80</v>
      </c>
      <c r="AQ39" s="290" t="s">
        <v>80</v>
      </c>
      <c r="AR39" s="287" t="s">
        <v>80</v>
      </c>
      <c r="AS39" s="289" t="s">
        <v>80</v>
      </c>
      <c r="AT39" s="290" t="s">
        <v>80</v>
      </c>
      <c r="AU39" s="287" t="s">
        <v>80</v>
      </c>
      <c r="AV39" s="289" t="s">
        <v>80</v>
      </c>
      <c r="AW39" s="290" t="s">
        <v>80</v>
      </c>
      <c r="AX39" s="287" t="s">
        <v>80</v>
      </c>
      <c r="AY39" s="289" t="s">
        <v>80</v>
      </c>
      <c r="AZ39" s="290" t="s">
        <v>80</v>
      </c>
      <c r="BA39" s="287" t="s">
        <v>80</v>
      </c>
      <c r="BB39" s="289" t="s">
        <v>80</v>
      </c>
      <c r="BC39" s="290" t="s">
        <v>80</v>
      </c>
      <c r="BD39" s="287" t="s">
        <v>80</v>
      </c>
      <c r="BE39" s="289" t="s">
        <v>80</v>
      </c>
      <c r="BF39" s="290" t="s">
        <v>80</v>
      </c>
      <c r="BG39" s="287" t="s">
        <v>80</v>
      </c>
      <c r="BH39" s="289" t="s">
        <v>80</v>
      </c>
      <c r="BI39" s="290" t="s">
        <v>80</v>
      </c>
      <c r="BJ39" s="287" t="s">
        <v>80</v>
      </c>
      <c r="BK39" s="289" t="s">
        <v>80</v>
      </c>
      <c r="BL39" s="290" t="s">
        <v>80</v>
      </c>
      <c r="BM39" s="287" t="s">
        <v>80</v>
      </c>
      <c r="BN39" s="289" t="s">
        <v>80</v>
      </c>
      <c r="BO39" s="290" t="s">
        <v>80</v>
      </c>
      <c r="BP39" s="287" t="s">
        <v>80</v>
      </c>
      <c r="BQ39" s="289" t="s">
        <v>80</v>
      </c>
      <c r="BR39" s="290" t="s">
        <v>80</v>
      </c>
      <c r="BS39" s="287" t="s">
        <v>80</v>
      </c>
      <c r="BT39" s="289" t="s">
        <v>80</v>
      </c>
      <c r="BU39" s="290" t="s">
        <v>80</v>
      </c>
      <c r="BV39" s="287" t="s">
        <v>80</v>
      </c>
      <c r="BW39" s="289" t="s">
        <v>80</v>
      </c>
      <c r="BX39" s="290" t="s">
        <v>80</v>
      </c>
      <c r="BY39" s="287" t="s">
        <v>80</v>
      </c>
      <c r="BZ39" s="289" t="s">
        <v>80</v>
      </c>
      <c r="CA39" s="290" t="s">
        <v>80</v>
      </c>
      <c r="CB39" s="287" t="s">
        <v>80</v>
      </c>
      <c r="CC39" s="289" t="s">
        <v>80</v>
      </c>
      <c r="CD39" s="290" t="s">
        <v>80</v>
      </c>
      <c r="CE39" s="287" t="s">
        <v>80</v>
      </c>
      <c r="CF39" s="289" t="s">
        <v>80</v>
      </c>
      <c r="CG39" s="285">
        <v>-17718</v>
      </c>
      <c r="CH39" s="286">
        <f t="shared" si="189"/>
        <v>-0.16403125462894386</v>
      </c>
      <c r="CI39" s="289" t="e">
        <f>CG39/BU39-1</f>
        <v>#VALUE!</v>
      </c>
      <c r="CJ39" s="285">
        <v>-17698</v>
      </c>
      <c r="CK39" s="286">
        <f t="shared" si="190"/>
        <v>-0.1575410142515066</v>
      </c>
      <c r="CL39" s="289" t="e">
        <f>CJ39/BX39-1</f>
        <v>#VALUE!</v>
      </c>
      <c r="CM39" s="285">
        <v>-17680</v>
      </c>
      <c r="CN39" s="286">
        <f t="shared" si="191"/>
        <v>-0.15073620311873887</v>
      </c>
      <c r="CO39" s="289" t="e">
        <f>CM39/CA39-1</f>
        <v>#VALUE!</v>
      </c>
      <c r="CP39" s="285">
        <v>-18781</v>
      </c>
      <c r="CQ39" s="286">
        <f t="shared" si="192"/>
        <v>-0.15376239326035876</v>
      </c>
      <c r="CR39" s="289" t="e">
        <f>CP39/CD39-1</f>
        <v>#VALUE!</v>
      </c>
      <c r="CS39" s="285">
        <v>-18517</v>
      </c>
      <c r="CT39" s="286">
        <f t="shared" si="193"/>
        <v>-0.15338038202209964</v>
      </c>
      <c r="CU39" s="289">
        <f>CS39/CG39-1</f>
        <v>4.5095383226097852E-2</v>
      </c>
      <c r="CV39" s="285">
        <v>-19456</v>
      </c>
      <c r="CW39" s="286">
        <f t="shared" si="194"/>
        <v>-0.14869047528066703</v>
      </c>
      <c r="CX39" s="289">
        <f>CV39/CJ39-1</f>
        <v>9.9333257995253721E-2</v>
      </c>
      <c r="CY39" s="285">
        <v>-20209</v>
      </c>
      <c r="CZ39" s="286">
        <f t="shared" si="195"/>
        <v>-0.15353699581380154</v>
      </c>
      <c r="DA39" s="289">
        <f>CY39/CM39-1</f>
        <v>0.1430429864253393</v>
      </c>
      <c r="DB39" s="285">
        <v>-21776</v>
      </c>
      <c r="DC39" s="286">
        <f t="shared" si="196"/>
        <v>-0.15411727237340317</v>
      </c>
      <c r="DD39" s="289">
        <f>DB39/CP39-1</f>
        <v>0.15946967680102242</v>
      </c>
      <c r="DE39" s="285">
        <v>-22889</v>
      </c>
      <c r="DF39" s="286">
        <f t="shared" si="197"/>
        <v>-0.160683196675278</v>
      </c>
      <c r="DG39" s="289">
        <f>DE39/CS39-1</f>
        <v>0.23610736080358596</v>
      </c>
      <c r="DH39" s="285">
        <v>-23892</v>
      </c>
      <c r="DI39" s="286">
        <f t="shared" si="198"/>
        <v>-0.15339770917869433</v>
      </c>
      <c r="DJ39" s="289">
        <f>DH39/CV39-1</f>
        <v>0.22800164473684204</v>
      </c>
      <c r="DK39" s="285">
        <v>-23361</v>
      </c>
      <c r="DL39" s="286">
        <f t="shared" si="199"/>
        <v>-0.1452112185782839</v>
      </c>
      <c r="DM39" s="289">
        <f>DK39/CY39-1</f>
        <v>0.1559701123261914</v>
      </c>
      <c r="DN39" s="285">
        <v>-25640</v>
      </c>
      <c r="DO39" s="286">
        <f t="shared" si="200"/>
        <v>-0.14199636701962695</v>
      </c>
      <c r="DP39" s="289">
        <f>DN39/DB39-1</f>
        <v>0.17744305657604698</v>
      </c>
      <c r="DQ39" s="285">
        <v>-27189</v>
      </c>
      <c r="DR39" s="286">
        <f t="shared" si="201"/>
        <v>-0.1609912070343725</v>
      </c>
      <c r="DS39" s="289">
        <f>DQ39/DE39-1</f>
        <v>0.18786316571278783</v>
      </c>
      <c r="DT39" s="285">
        <v>-28240</v>
      </c>
      <c r="DU39" s="286">
        <f t="shared" si="202"/>
        <v>-0.15526806283298236</v>
      </c>
      <c r="DV39" s="289">
        <f>DT39/DH39-1</f>
        <v>0.18198560187510471</v>
      </c>
      <c r="DW39" s="285">
        <v>-31675</v>
      </c>
      <c r="DX39" s="286">
        <f t="shared" si="203"/>
        <v>-0.16094529638324034</v>
      </c>
      <c r="DY39" s="289">
        <f>DW39/DK39-1</f>
        <v>0.35589229913103027</v>
      </c>
      <c r="DZ39" s="285">
        <v>-34756</v>
      </c>
      <c r="EA39" s="286">
        <f t="shared" si="204"/>
        <v>-0.17888446830302687</v>
      </c>
      <c r="EB39" s="289">
        <f>DZ39/DN39-1</f>
        <v>0.35553822152886116</v>
      </c>
      <c r="EC39" s="285">
        <v>-36122</v>
      </c>
      <c r="ED39" s="286">
        <f t="shared" si="205"/>
        <v>-0.20136802261083825</v>
      </c>
      <c r="EE39" s="289">
        <f>EC39/DQ39-1</f>
        <v>0.3285519879362977</v>
      </c>
      <c r="EF39" s="285">
        <v>-35970</v>
      </c>
      <c r="EG39" s="286">
        <f t="shared" si="206"/>
        <v>-0.20004226636709452</v>
      </c>
      <c r="EH39" s="289">
        <f>EF39/DT39-1</f>
        <v>0.27372521246458925</v>
      </c>
      <c r="EI39" s="285">
        <v>-37986</v>
      </c>
      <c r="EJ39" s="286">
        <f>EI39/EI$34</f>
        <v>-0.21128100161856397</v>
      </c>
      <c r="EK39" s="289">
        <f>EI39/DW39-1</f>
        <v>0.19924230465666937</v>
      </c>
      <c r="EL39" s="285">
        <v>-36496</v>
      </c>
      <c r="EM39" s="286">
        <f>EL39/EL$34</f>
        <v>-0.21835586933109968</v>
      </c>
      <c r="EN39" s="289">
        <f>EL39/DZ39-1</f>
        <v>5.0063298423293823E-2</v>
      </c>
      <c r="EO39" s="285">
        <v>-34989</v>
      </c>
      <c r="EP39" s="286">
        <f>EO39/EO$34</f>
        <v>-0.24190571007819467</v>
      </c>
      <c r="EQ39" s="289">
        <f>EO39/EC39-1</f>
        <v>-3.1365926582138326E-2</v>
      </c>
      <c r="ER39" s="285">
        <v>-33604</v>
      </c>
      <c r="ES39" s="286">
        <f t="shared" si="210"/>
        <v>-0.23860207189871979</v>
      </c>
      <c r="ET39" s="289">
        <f>ER39/EF39-1</f>
        <v>-6.5777036419238266E-2</v>
      </c>
    </row>
    <row r="40" spans="2:150" ht="13.5" customHeight="1">
      <c r="B40" s="357"/>
      <c r="C40" s="35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33"/>
      <c r="AD40" s="33"/>
      <c r="AE40" s="17"/>
      <c r="AF40" s="203"/>
      <c r="AG40" s="33"/>
      <c r="AH40" s="17"/>
      <c r="AI40" s="33"/>
      <c r="AJ40" s="33"/>
      <c r="AK40" s="17"/>
      <c r="AL40" s="33"/>
      <c r="AM40" s="33"/>
      <c r="AN40" s="17"/>
      <c r="AO40" s="33"/>
      <c r="AP40" s="33"/>
      <c r="AQ40" s="17"/>
      <c r="AR40" s="203"/>
      <c r="AS40" s="33"/>
      <c r="AT40" s="17"/>
      <c r="AU40" s="33"/>
      <c r="AV40" s="33"/>
      <c r="AW40" s="17"/>
      <c r="AX40" s="33"/>
      <c r="AY40" s="33"/>
      <c r="AZ40" s="17"/>
      <c r="BA40" s="33"/>
      <c r="BB40" s="33"/>
      <c r="BC40" s="17"/>
      <c r="BD40" s="203"/>
      <c r="BE40" s="33"/>
      <c r="BF40" s="17"/>
      <c r="BG40" s="33"/>
      <c r="BH40" s="33"/>
      <c r="BI40" s="17"/>
      <c r="BJ40" s="33"/>
      <c r="BK40" s="33"/>
      <c r="BL40" s="17"/>
      <c r="BM40" s="33"/>
      <c r="BN40" s="33"/>
      <c r="BO40" s="17"/>
      <c r="BP40" s="203"/>
      <c r="BQ40" s="33"/>
      <c r="BR40" s="17"/>
      <c r="BS40" s="33"/>
      <c r="BT40" s="33"/>
      <c r="BU40" s="17"/>
      <c r="BV40" s="33"/>
      <c r="BW40" s="33"/>
      <c r="BX40" s="17"/>
      <c r="BY40" s="33"/>
      <c r="BZ40" s="33"/>
    </row>
    <row r="41" spans="2:150" s="199" customFormat="1" ht="16.5" customHeight="1">
      <c r="B41" s="45" t="s">
        <v>1090</v>
      </c>
      <c r="C41" s="45" t="s">
        <v>1091</v>
      </c>
      <c r="D41" s="367" t="s">
        <v>80</v>
      </c>
      <c r="E41" s="96" t="s">
        <v>80</v>
      </c>
      <c r="F41" s="96" t="s">
        <v>80</v>
      </c>
      <c r="G41" s="367" t="s">
        <v>80</v>
      </c>
      <c r="H41" s="96" t="s">
        <v>80</v>
      </c>
      <c r="I41" s="96" t="s">
        <v>80</v>
      </c>
      <c r="J41" s="367" t="s">
        <v>80</v>
      </c>
      <c r="K41" s="96" t="s">
        <v>80</v>
      </c>
      <c r="L41" s="96" t="s">
        <v>80</v>
      </c>
      <c r="M41" s="367" t="s">
        <v>80</v>
      </c>
      <c r="N41" s="96" t="s">
        <v>80</v>
      </c>
      <c r="O41" s="96" t="s">
        <v>80</v>
      </c>
      <c r="P41" s="367" t="s">
        <v>80</v>
      </c>
      <c r="Q41" s="96" t="s">
        <v>80</v>
      </c>
      <c r="R41" s="95" t="s">
        <v>80</v>
      </c>
      <c r="S41" s="367" t="s">
        <v>80</v>
      </c>
      <c r="T41" s="96" t="s">
        <v>80</v>
      </c>
      <c r="U41" s="95" t="s">
        <v>80</v>
      </c>
      <c r="V41" s="367" t="s">
        <v>80</v>
      </c>
      <c r="W41" s="96" t="s">
        <v>80</v>
      </c>
      <c r="X41" s="95" t="s">
        <v>80</v>
      </c>
      <c r="Y41" s="367" t="s">
        <v>80</v>
      </c>
      <c r="Z41" s="96" t="s">
        <v>80</v>
      </c>
      <c r="AA41" s="95" t="s">
        <v>80</v>
      </c>
      <c r="AB41" s="367" t="s">
        <v>80</v>
      </c>
      <c r="AC41" s="96" t="s">
        <v>80</v>
      </c>
      <c r="AD41" s="97" t="s">
        <v>80</v>
      </c>
      <c r="AE41" s="367" t="s">
        <v>80</v>
      </c>
      <c r="AF41" s="96" t="s">
        <v>80</v>
      </c>
      <c r="AG41" s="97" t="s">
        <v>80</v>
      </c>
      <c r="AH41" s="367" t="s">
        <v>80</v>
      </c>
      <c r="AI41" s="96" t="s">
        <v>80</v>
      </c>
      <c r="AJ41" s="97" t="s">
        <v>80</v>
      </c>
      <c r="AK41" s="367" t="s">
        <v>80</v>
      </c>
      <c r="AL41" s="96" t="s">
        <v>80</v>
      </c>
      <c r="AM41" s="97" t="s">
        <v>80</v>
      </c>
      <c r="AN41" s="367" t="s">
        <v>80</v>
      </c>
      <c r="AO41" s="96" t="s">
        <v>80</v>
      </c>
      <c r="AP41" s="97" t="s">
        <v>80</v>
      </c>
      <c r="AQ41" s="367" t="s">
        <v>80</v>
      </c>
      <c r="AR41" s="96" t="s">
        <v>80</v>
      </c>
      <c r="AS41" s="97" t="s">
        <v>80</v>
      </c>
      <c r="AT41" s="367" t="s">
        <v>80</v>
      </c>
      <c r="AU41" s="96" t="s">
        <v>80</v>
      </c>
      <c r="AV41" s="97" t="s">
        <v>80</v>
      </c>
      <c r="AW41" s="367" t="s">
        <v>80</v>
      </c>
      <c r="AX41" s="96" t="s">
        <v>80</v>
      </c>
      <c r="AY41" s="97" t="s">
        <v>80</v>
      </c>
      <c r="AZ41" s="367" t="s">
        <v>80</v>
      </c>
      <c r="BA41" s="96" t="s">
        <v>80</v>
      </c>
      <c r="BB41" s="97" t="s">
        <v>80</v>
      </c>
      <c r="BC41" s="367" t="s">
        <v>80</v>
      </c>
      <c r="BD41" s="96" t="s">
        <v>80</v>
      </c>
      <c r="BE41" s="97" t="s">
        <v>80</v>
      </c>
      <c r="BF41" s="367" t="s">
        <v>80</v>
      </c>
      <c r="BG41" s="96" t="s">
        <v>80</v>
      </c>
      <c r="BH41" s="97" t="s">
        <v>80</v>
      </c>
      <c r="BI41" s="367" t="s">
        <v>80</v>
      </c>
      <c r="BJ41" s="96" t="s">
        <v>80</v>
      </c>
      <c r="BK41" s="97" t="s">
        <v>80</v>
      </c>
      <c r="BL41" s="367" t="s">
        <v>80</v>
      </c>
      <c r="BM41" s="96" t="s">
        <v>80</v>
      </c>
      <c r="BN41" s="97" t="s">
        <v>80</v>
      </c>
      <c r="BO41" s="367" t="s">
        <v>80</v>
      </c>
      <c r="BP41" s="96" t="s">
        <v>80</v>
      </c>
      <c r="BQ41" s="97" t="s">
        <v>80</v>
      </c>
      <c r="BR41" s="367" t="s">
        <v>80</v>
      </c>
      <c r="BS41" s="96" t="s">
        <v>80</v>
      </c>
      <c r="BT41" s="97" t="s">
        <v>80</v>
      </c>
      <c r="BU41" s="367" t="s">
        <v>80</v>
      </c>
      <c r="BV41" s="96" t="s">
        <v>80</v>
      </c>
      <c r="BW41" s="97" t="s">
        <v>80</v>
      </c>
      <c r="BX41" s="367" t="s">
        <v>80</v>
      </c>
      <c r="BY41" s="96" t="s">
        <v>80</v>
      </c>
      <c r="BZ41" s="97" t="s">
        <v>80</v>
      </c>
      <c r="CA41" s="367" t="s">
        <v>80</v>
      </c>
      <c r="CB41" s="96" t="s">
        <v>80</v>
      </c>
      <c r="CC41" s="97" t="s">
        <v>80</v>
      </c>
      <c r="CD41" s="367" t="s">
        <v>80</v>
      </c>
      <c r="CE41" s="96" t="s">
        <v>80</v>
      </c>
      <c r="CF41" s="97" t="s">
        <v>80</v>
      </c>
      <c r="CG41" s="93">
        <f>+CG42+CG47</f>
        <v>180251</v>
      </c>
      <c r="CH41" s="94">
        <f t="shared" ref="CH41:CH50" si="234">CG41/CG$41</f>
        <v>1</v>
      </c>
      <c r="CI41" s="97" t="e">
        <f>(CG41/BU41)-1</f>
        <v>#VALUE!</v>
      </c>
      <c r="CJ41" s="93">
        <f>+CJ42+CJ47</f>
        <v>108970</v>
      </c>
      <c r="CK41" s="94">
        <f t="shared" ref="CK41:CK50" si="235">CJ41/CJ$41</f>
        <v>1</v>
      </c>
      <c r="CL41" s="97" t="e">
        <f>(CJ41/BX41)-1</f>
        <v>#VALUE!</v>
      </c>
      <c r="CM41" s="93">
        <f>+CM42+CM47</f>
        <v>160405</v>
      </c>
      <c r="CN41" s="94">
        <f t="shared" ref="CN41:CN50" si="236">CM41/CM$41</f>
        <v>1</v>
      </c>
      <c r="CO41" s="97" t="e">
        <f>(CM41/CA41)-1</f>
        <v>#VALUE!</v>
      </c>
      <c r="CP41" s="93">
        <f>+CP42+CP47</f>
        <v>143860</v>
      </c>
      <c r="CQ41" s="94">
        <f t="shared" ref="CQ41:CQ50" si="237">CP41/CP$41</f>
        <v>1</v>
      </c>
      <c r="CR41" s="97" t="e">
        <f>(CP41/CD41)-1</f>
        <v>#VALUE!</v>
      </c>
      <c r="CS41" s="93">
        <f>+CS42+CS47</f>
        <v>247825</v>
      </c>
      <c r="CT41" s="94">
        <f t="shared" ref="CT41:CT50" si="238">CS41/CS$41</f>
        <v>1</v>
      </c>
      <c r="CU41" s="97">
        <f>(CS41/CG41)-1</f>
        <v>0.37488835013397992</v>
      </c>
      <c r="CV41" s="93">
        <f>+CV42+CV47</f>
        <v>149898</v>
      </c>
      <c r="CW41" s="94">
        <f t="shared" ref="CW41:CW50" si="239">CV41/CV$41</f>
        <v>1</v>
      </c>
      <c r="CX41" s="97">
        <f>(CV41/CJ41)-1</f>
        <v>0.3755896118197668</v>
      </c>
      <c r="CY41" s="93">
        <f>+CY42+CY47</f>
        <v>188594</v>
      </c>
      <c r="CZ41" s="94">
        <f t="shared" ref="CZ41:CZ50" si="240">CY41/CY$41</f>
        <v>1</v>
      </c>
      <c r="DA41" s="97">
        <f>(CY41/CM41)-1</f>
        <v>0.1757364171939777</v>
      </c>
      <c r="DB41" s="93">
        <f>+DB42+DB47</f>
        <v>164710</v>
      </c>
      <c r="DC41" s="94">
        <f t="shared" ref="DC41:DC50" si="241">DB41/DB$41</f>
        <v>1</v>
      </c>
      <c r="DD41" s="97">
        <f>(DB41/CP41)-1</f>
        <v>0.14493257333518694</v>
      </c>
      <c r="DE41" s="93">
        <f>+DE42+DE47</f>
        <v>276901</v>
      </c>
      <c r="DF41" s="94">
        <f t="shared" ref="DF41:DF50" si="242">DE41/DE$41</f>
        <v>1</v>
      </c>
      <c r="DG41" s="97">
        <f>(DE41/CS41)-1</f>
        <v>0.1173247251084435</v>
      </c>
      <c r="DH41" s="93">
        <f>+DH42+DH47</f>
        <v>158203</v>
      </c>
      <c r="DI41" s="94">
        <f t="shared" ref="DI41:DI50" si="243">DH41/DH$41</f>
        <v>1</v>
      </c>
      <c r="DJ41" s="97">
        <f>(DH41/CV41)-1</f>
        <v>5.5404341618967567E-2</v>
      </c>
      <c r="DK41" s="93">
        <f>+DK42+DK47</f>
        <v>212210</v>
      </c>
      <c r="DL41" s="94">
        <f t="shared" ref="DL41:DL50" si="244">DK41/DK$41</f>
        <v>1</v>
      </c>
      <c r="DM41" s="97">
        <f>(DK41/CY41)-1</f>
        <v>0.12522137501723285</v>
      </c>
      <c r="DN41" s="93">
        <f>+DN42+DN47</f>
        <v>186924</v>
      </c>
      <c r="DO41" s="94">
        <f t="shared" ref="DO41:DO50" si="245">DN41/DN$41</f>
        <v>1</v>
      </c>
      <c r="DP41" s="97">
        <f>(DN41/DB41)-1</f>
        <v>0.13486734260214917</v>
      </c>
      <c r="DQ41" s="93">
        <f>+DQ42+DQ47</f>
        <v>352023</v>
      </c>
      <c r="DR41" s="94">
        <f t="shared" ref="DR41:DR50" si="246">DQ41/DQ$41</f>
        <v>1</v>
      </c>
      <c r="DS41" s="97">
        <f>(DQ41/DE41)-1</f>
        <v>0.27129551717039657</v>
      </c>
      <c r="DT41" s="93">
        <f>+DT42+DT47</f>
        <v>192037</v>
      </c>
      <c r="DU41" s="94">
        <f t="shared" ref="DU41:DU50" si="247">DT41/DT$41</f>
        <v>1</v>
      </c>
      <c r="DV41" s="97">
        <f>(DT41/DH41)-1</f>
        <v>0.21386446527562697</v>
      </c>
      <c r="DW41" s="93">
        <f>+DW42+DW47</f>
        <v>259777</v>
      </c>
      <c r="DX41" s="94">
        <f t="shared" ref="DX41:DX50" si="248">DW41/DW$41</f>
        <v>1</v>
      </c>
      <c r="DY41" s="97">
        <f>(DW41/DK41)-1</f>
        <v>0.22415060553225574</v>
      </c>
      <c r="DZ41" s="93">
        <f>+DZ42+DZ47</f>
        <v>232630</v>
      </c>
      <c r="EA41" s="94">
        <f t="shared" ref="EA41:EA50" si="249">DZ41/DZ$41</f>
        <v>1</v>
      </c>
      <c r="EB41" s="97">
        <f>(DZ41/DN41)-1</f>
        <v>0.24451648798442149</v>
      </c>
      <c r="EC41" s="93">
        <f>+EC42+EC47</f>
        <v>404990</v>
      </c>
      <c r="ED41" s="94">
        <f t="shared" ref="ED41:ED50" si="250">EC41/EC$41</f>
        <v>1</v>
      </c>
      <c r="EE41" s="97">
        <f>(EC41/DQ41)-1</f>
        <v>0.15046460032441056</v>
      </c>
      <c r="EF41" s="93">
        <f>+EF42+EF47</f>
        <v>208765</v>
      </c>
      <c r="EG41" s="94">
        <f t="shared" ref="EG41:EG50" si="251">EF41/EF$41</f>
        <v>1</v>
      </c>
      <c r="EH41" s="97">
        <f>(EF41/DT41)-1</f>
        <v>8.7108213521352562E-2</v>
      </c>
      <c r="EI41" s="93">
        <f>+EI42+EI47</f>
        <v>314263</v>
      </c>
      <c r="EJ41" s="94">
        <f t="shared" ref="EJ41:EJ50" si="252">EI41/EI$41</f>
        <v>1</v>
      </c>
      <c r="EK41" s="97">
        <f>(EI41/DW41)-1</f>
        <v>0.20974143207443308</v>
      </c>
      <c r="EL41" s="93">
        <f>+EL42+EL47</f>
        <v>247785</v>
      </c>
      <c r="EM41" s="94">
        <f t="shared" ref="EM41" si="253">EL41/EL$41</f>
        <v>1</v>
      </c>
      <c r="EN41" s="97">
        <f>(EL41/DZ41)-1</f>
        <v>6.5146369771740487E-2</v>
      </c>
      <c r="EO41" s="93">
        <f>+EO42+EO47</f>
        <v>454874</v>
      </c>
      <c r="EP41" s="94">
        <f t="shared" ref="EP41:EP50" si="254">EO41/EO$41</f>
        <v>1</v>
      </c>
      <c r="EQ41" s="97">
        <f>(EO41/EC41)-1</f>
        <v>0.12317341168917761</v>
      </c>
      <c r="ER41" s="93">
        <f>+ER42+ER47</f>
        <v>265105</v>
      </c>
      <c r="ES41" s="94">
        <f t="shared" ref="ES41:ES50" si="255">ER41/ER$41</f>
        <v>1</v>
      </c>
      <c r="ET41" s="97">
        <f>(ER41/EF41)-1</f>
        <v>0.26987282350968789</v>
      </c>
    </row>
    <row r="42" spans="2:150" s="21" customFormat="1" ht="16.5" customHeight="1" collapsed="1">
      <c r="B42" s="284" t="s">
        <v>1097</v>
      </c>
      <c r="C42" s="284" t="s">
        <v>1091</v>
      </c>
      <c r="D42" s="290" t="s">
        <v>80</v>
      </c>
      <c r="E42" s="287" t="s">
        <v>80</v>
      </c>
      <c r="F42" s="287" t="s">
        <v>80</v>
      </c>
      <c r="G42" s="290" t="s">
        <v>80</v>
      </c>
      <c r="H42" s="287" t="s">
        <v>80</v>
      </c>
      <c r="I42" s="287" t="s">
        <v>80</v>
      </c>
      <c r="J42" s="290" t="s">
        <v>80</v>
      </c>
      <c r="K42" s="287" t="s">
        <v>80</v>
      </c>
      <c r="L42" s="287" t="s">
        <v>80</v>
      </c>
      <c r="M42" s="290" t="s">
        <v>80</v>
      </c>
      <c r="N42" s="287" t="s">
        <v>80</v>
      </c>
      <c r="O42" s="287" t="s">
        <v>80</v>
      </c>
      <c r="P42" s="290" t="s">
        <v>80</v>
      </c>
      <c r="Q42" s="287" t="s">
        <v>80</v>
      </c>
      <c r="R42" s="288" t="s">
        <v>80</v>
      </c>
      <c r="S42" s="290" t="s">
        <v>80</v>
      </c>
      <c r="T42" s="287" t="s">
        <v>80</v>
      </c>
      <c r="U42" s="288" t="s">
        <v>80</v>
      </c>
      <c r="V42" s="290" t="s">
        <v>80</v>
      </c>
      <c r="W42" s="287" t="s">
        <v>80</v>
      </c>
      <c r="X42" s="288" t="s">
        <v>80</v>
      </c>
      <c r="Y42" s="290" t="s">
        <v>80</v>
      </c>
      <c r="Z42" s="287" t="s">
        <v>80</v>
      </c>
      <c r="AA42" s="288" t="s">
        <v>80</v>
      </c>
      <c r="AB42" s="290" t="s">
        <v>80</v>
      </c>
      <c r="AC42" s="287" t="s">
        <v>80</v>
      </c>
      <c r="AD42" s="289" t="s">
        <v>80</v>
      </c>
      <c r="AE42" s="290" t="s">
        <v>80</v>
      </c>
      <c r="AF42" s="287" t="s">
        <v>80</v>
      </c>
      <c r="AG42" s="289" t="s">
        <v>80</v>
      </c>
      <c r="AH42" s="290" t="s">
        <v>80</v>
      </c>
      <c r="AI42" s="287" t="s">
        <v>80</v>
      </c>
      <c r="AJ42" s="289" t="s">
        <v>80</v>
      </c>
      <c r="AK42" s="290" t="s">
        <v>80</v>
      </c>
      <c r="AL42" s="287" t="s">
        <v>80</v>
      </c>
      <c r="AM42" s="289" t="s">
        <v>80</v>
      </c>
      <c r="AN42" s="290" t="s">
        <v>80</v>
      </c>
      <c r="AO42" s="287" t="s">
        <v>80</v>
      </c>
      <c r="AP42" s="289" t="s">
        <v>80</v>
      </c>
      <c r="AQ42" s="290" t="s">
        <v>80</v>
      </c>
      <c r="AR42" s="287" t="s">
        <v>80</v>
      </c>
      <c r="AS42" s="289" t="s">
        <v>80</v>
      </c>
      <c r="AT42" s="290" t="s">
        <v>80</v>
      </c>
      <c r="AU42" s="287" t="s">
        <v>80</v>
      </c>
      <c r="AV42" s="289" t="s">
        <v>80</v>
      </c>
      <c r="AW42" s="290" t="s">
        <v>80</v>
      </c>
      <c r="AX42" s="287" t="s">
        <v>80</v>
      </c>
      <c r="AY42" s="289" t="s">
        <v>80</v>
      </c>
      <c r="AZ42" s="290" t="s">
        <v>80</v>
      </c>
      <c r="BA42" s="287" t="s">
        <v>80</v>
      </c>
      <c r="BB42" s="289" t="s">
        <v>80</v>
      </c>
      <c r="BC42" s="290" t="s">
        <v>80</v>
      </c>
      <c r="BD42" s="287" t="s">
        <v>80</v>
      </c>
      <c r="BE42" s="289" t="s">
        <v>80</v>
      </c>
      <c r="BF42" s="290" t="s">
        <v>80</v>
      </c>
      <c r="BG42" s="287" t="s">
        <v>80</v>
      </c>
      <c r="BH42" s="289" t="s">
        <v>80</v>
      </c>
      <c r="BI42" s="290" t="s">
        <v>80</v>
      </c>
      <c r="BJ42" s="287" t="s">
        <v>80</v>
      </c>
      <c r="BK42" s="289" t="s">
        <v>80</v>
      </c>
      <c r="BL42" s="290" t="s">
        <v>80</v>
      </c>
      <c r="BM42" s="287" t="s">
        <v>80</v>
      </c>
      <c r="BN42" s="289" t="s">
        <v>80</v>
      </c>
      <c r="BO42" s="290" t="s">
        <v>80</v>
      </c>
      <c r="BP42" s="287" t="s">
        <v>80</v>
      </c>
      <c r="BQ42" s="289" t="s">
        <v>80</v>
      </c>
      <c r="BR42" s="290" t="s">
        <v>80</v>
      </c>
      <c r="BS42" s="287" t="s">
        <v>80</v>
      </c>
      <c r="BT42" s="289" t="s">
        <v>80</v>
      </c>
      <c r="BU42" s="290" t="s">
        <v>80</v>
      </c>
      <c r="BV42" s="287" t="s">
        <v>80</v>
      </c>
      <c r="BW42" s="289" t="s">
        <v>80</v>
      </c>
      <c r="BX42" s="290" t="s">
        <v>80</v>
      </c>
      <c r="BY42" s="287" t="s">
        <v>80</v>
      </c>
      <c r="BZ42" s="289" t="s">
        <v>80</v>
      </c>
      <c r="CA42" s="290" t="s">
        <v>80</v>
      </c>
      <c r="CB42" s="287" t="s">
        <v>80</v>
      </c>
      <c r="CC42" s="289" t="s">
        <v>80</v>
      </c>
      <c r="CD42" s="290" t="s">
        <v>80</v>
      </c>
      <c r="CE42" s="287" t="s">
        <v>80</v>
      </c>
      <c r="CF42" s="289" t="s">
        <v>80</v>
      </c>
      <c r="CG42" s="285">
        <f>SUM(CG43:CG46)</f>
        <v>159287</v>
      </c>
      <c r="CH42" s="286">
        <f t="shared" si="234"/>
        <v>0.88369551347842734</v>
      </c>
      <c r="CI42" s="289" t="e">
        <f>CG42/BU42-1</f>
        <v>#VALUE!</v>
      </c>
      <c r="CJ42" s="285">
        <f>SUM(CJ43:CJ46)</f>
        <v>94210</v>
      </c>
      <c r="CK42" s="286">
        <f t="shared" si="235"/>
        <v>0.86454987611269152</v>
      </c>
      <c r="CL42" s="289" t="e">
        <f>CJ42/BX42-1</f>
        <v>#VALUE!</v>
      </c>
      <c r="CM42" s="285">
        <f>SUM(CM43:CM46)</f>
        <v>143092</v>
      </c>
      <c r="CN42" s="286">
        <f t="shared" si="236"/>
        <v>0.89206695551884296</v>
      </c>
      <c r="CO42" s="289" t="e">
        <f>CM42/CA42-1</f>
        <v>#VALUE!</v>
      </c>
      <c r="CP42" s="285">
        <f>SUM(CP43:CP46)</f>
        <v>121705</v>
      </c>
      <c r="CQ42" s="286">
        <f t="shared" si="237"/>
        <v>0.84599610732656749</v>
      </c>
      <c r="CR42" s="289" t="e">
        <f>CP42/CD42-1</f>
        <v>#VALUE!</v>
      </c>
      <c r="CS42" s="285">
        <f>SUM(CS43:CS46)</f>
        <v>220333</v>
      </c>
      <c r="CT42" s="286">
        <f t="shared" si="238"/>
        <v>0.88906688187228888</v>
      </c>
      <c r="CU42" s="289">
        <f>CS42/CG42-1</f>
        <v>0.38324533703315389</v>
      </c>
      <c r="CV42" s="285">
        <f>SUM(CV43:CV46)</f>
        <v>125315</v>
      </c>
      <c r="CW42" s="286">
        <f t="shared" si="239"/>
        <v>0.8360018145672391</v>
      </c>
      <c r="CX42" s="289">
        <f>CV42/CJ42-1</f>
        <v>0.3301666489756927</v>
      </c>
      <c r="CY42" s="285">
        <f>SUM(CY43:CY46)</f>
        <v>164479</v>
      </c>
      <c r="CZ42" s="286">
        <f t="shared" si="240"/>
        <v>0.87213272956721843</v>
      </c>
      <c r="DA42" s="289">
        <f>CY42/CM42-1</f>
        <v>0.14946328236379403</v>
      </c>
      <c r="DB42" s="285">
        <f>SUM(DB43:DB46)</f>
        <v>137998</v>
      </c>
      <c r="DC42" s="286">
        <f t="shared" si="241"/>
        <v>0.83782405439864005</v>
      </c>
      <c r="DD42" s="289">
        <f>DB42/CP42-1</f>
        <v>0.13387288936362518</v>
      </c>
      <c r="DE42" s="285">
        <f>SUM(DE43:DE46)</f>
        <v>243775</v>
      </c>
      <c r="DF42" s="286">
        <f t="shared" si="242"/>
        <v>0.88036879606790874</v>
      </c>
      <c r="DG42" s="289">
        <f>DE42/CS42-1</f>
        <v>0.10639350437746509</v>
      </c>
      <c r="DH42" s="285">
        <f>SUM(DH43:DH46)</f>
        <v>131824</v>
      </c>
      <c r="DI42" s="286">
        <f t="shared" si="243"/>
        <v>0.83325853492032387</v>
      </c>
      <c r="DJ42" s="289">
        <f>DH42/CV42-1</f>
        <v>5.1941108406814873E-2</v>
      </c>
      <c r="DK42" s="285">
        <f>SUM(DK43:DK46)</f>
        <v>189166</v>
      </c>
      <c r="DL42" s="286">
        <f t="shared" si="244"/>
        <v>0.89140945290042883</v>
      </c>
      <c r="DM42" s="289">
        <f>DK42/CY42-1</f>
        <v>0.15009210902303627</v>
      </c>
      <c r="DN42" s="285">
        <f>SUM(DN43:DN46)</f>
        <v>158920</v>
      </c>
      <c r="DO42" s="286">
        <f t="shared" si="245"/>
        <v>0.8501851019665746</v>
      </c>
      <c r="DP42" s="289">
        <f>DN42/DB42-1</f>
        <v>0.15161089291149143</v>
      </c>
      <c r="DQ42" s="285">
        <f>SUM(DQ43:DQ46)</f>
        <v>309636</v>
      </c>
      <c r="DR42" s="286">
        <f t="shared" si="246"/>
        <v>0.87959025404590041</v>
      </c>
      <c r="DS42" s="289">
        <f>DQ42/DE42-1</f>
        <v>0.27017126448569373</v>
      </c>
      <c r="DT42" s="285">
        <f>SUM(DT43:DT46)</f>
        <v>162811</v>
      </c>
      <c r="DU42" s="286">
        <f t="shared" si="247"/>
        <v>0.84781057816983185</v>
      </c>
      <c r="DV42" s="289">
        <f>DT42/DH42-1</f>
        <v>0.23506341789052065</v>
      </c>
      <c r="DW42" s="285">
        <f>SUM(DW43:DW46)</f>
        <v>229667</v>
      </c>
      <c r="DX42" s="286">
        <f t="shared" si="248"/>
        <v>0.88409289505999378</v>
      </c>
      <c r="DY42" s="289">
        <f>DW42/DK42-1</f>
        <v>0.21410295719103867</v>
      </c>
      <c r="DZ42" s="285">
        <f>SUM(DZ43:DZ46)</f>
        <v>195332</v>
      </c>
      <c r="EA42" s="286">
        <f t="shared" si="249"/>
        <v>0.83966814254395394</v>
      </c>
      <c r="EB42" s="289">
        <f>DZ42/DN42-1</f>
        <v>0.22912157060156058</v>
      </c>
      <c r="EC42" s="285">
        <f>SUM(EC43:EC46)</f>
        <v>344125</v>
      </c>
      <c r="ED42" s="286">
        <f t="shared" si="250"/>
        <v>0.84971233857626116</v>
      </c>
      <c r="EE42" s="289">
        <f>EC42/DQ42-1</f>
        <v>0.11138562699427723</v>
      </c>
      <c r="EF42" s="285">
        <f>SUM(EF43:EF46)</f>
        <v>164932</v>
      </c>
      <c r="EG42" s="286">
        <f t="shared" si="251"/>
        <v>0.79003664407347973</v>
      </c>
      <c r="EH42" s="289">
        <f>EF42/DT42-1</f>
        <v>1.3027375300194599E-2</v>
      </c>
      <c r="EI42" s="285">
        <f>SUM(EI43:EI46)</f>
        <v>259455</v>
      </c>
      <c r="EJ42" s="286">
        <f>EI42/EI$41</f>
        <v>0.82559830460474193</v>
      </c>
      <c r="EK42" s="289">
        <f>EI42/DW42-1</f>
        <v>0.12970082772013392</v>
      </c>
      <c r="EL42" s="285">
        <f>SUM(EL43:EL46)</f>
        <v>191274</v>
      </c>
      <c r="EM42" s="286">
        <f>EL42/EL$41</f>
        <v>0.77193534717597923</v>
      </c>
      <c r="EN42" s="289">
        <f>EL42/DZ42-1</f>
        <v>-2.0774885835398216E-2</v>
      </c>
      <c r="EO42" s="285">
        <f>SUM(EO43:EO46)</f>
        <v>371593</v>
      </c>
      <c r="EP42" s="286">
        <f t="shared" si="254"/>
        <v>0.81691413446360972</v>
      </c>
      <c r="EQ42" s="289">
        <f t="shared" ref="EQ42:EQ50" si="256">EO42/EC42-1</f>
        <v>7.981983290955319E-2</v>
      </c>
      <c r="ER42" s="285">
        <f>SUM(ER43:ER46)</f>
        <v>206731</v>
      </c>
      <c r="ES42" s="286">
        <f t="shared" si="255"/>
        <v>0.7798080006035345</v>
      </c>
      <c r="ET42" s="289">
        <f>ER42/EF42-1</f>
        <v>0.2534317173138021</v>
      </c>
    </row>
    <row r="43" spans="2:150" ht="16.5" customHeight="1" outlineLevel="1">
      <c r="B43" s="222" t="s">
        <v>265</v>
      </c>
      <c r="C43" s="222" t="s">
        <v>1092</v>
      </c>
      <c r="D43" s="25" t="s">
        <v>80</v>
      </c>
      <c r="E43" s="25" t="s">
        <v>80</v>
      </c>
      <c r="F43" s="25" t="s">
        <v>80</v>
      </c>
      <c r="G43" s="25" t="s">
        <v>80</v>
      </c>
      <c r="H43" s="25" t="s">
        <v>80</v>
      </c>
      <c r="I43" s="25" t="s">
        <v>80</v>
      </c>
      <c r="J43" s="25" t="s">
        <v>80</v>
      </c>
      <c r="K43" s="25" t="s">
        <v>80</v>
      </c>
      <c r="L43" s="25" t="s">
        <v>80</v>
      </c>
      <c r="M43" s="25" t="s">
        <v>80</v>
      </c>
      <c r="N43" s="25" t="s">
        <v>80</v>
      </c>
      <c r="O43" s="25" t="s">
        <v>80</v>
      </c>
      <c r="P43" s="25" t="s">
        <v>80</v>
      </c>
      <c r="Q43" s="25" t="s">
        <v>80</v>
      </c>
      <c r="R43" s="25" t="s">
        <v>80</v>
      </c>
      <c r="S43" s="25" t="s">
        <v>80</v>
      </c>
      <c r="T43" s="25" t="s">
        <v>80</v>
      </c>
      <c r="U43" s="25" t="s">
        <v>80</v>
      </c>
      <c r="V43" s="25" t="s">
        <v>80</v>
      </c>
      <c r="W43" s="25" t="s">
        <v>80</v>
      </c>
      <c r="X43" s="25" t="s">
        <v>80</v>
      </c>
      <c r="Y43" s="25" t="s">
        <v>80</v>
      </c>
      <c r="Z43" s="25" t="s">
        <v>80</v>
      </c>
      <c r="AA43" s="25" t="s">
        <v>80</v>
      </c>
      <c r="AB43" s="25" t="s">
        <v>80</v>
      </c>
      <c r="AC43" s="25" t="s">
        <v>80</v>
      </c>
      <c r="AD43" s="25" t="s">
        <v>80</v>
      </c>
      <c r="AE43" s="31" t="s">
        <v>80</v>
      </c>
      <c r="AF43" s="25" t="s">
        <v>80</v>
      </c>
      <c r="AG43" s="25" t="s">
        <v>80</v>
      </c>
      <c r="AH43" s="31" t="s">
        <v>80</v>
      </c>
      <c r="AI43" s="25" t="s">
        <v>80</v>
      </c>
      <c r="AJ43" s="25" t="s">
        <v>80</v>
      </c>
      <c r="AK43" s="31" t="s">
        <v>80</v>
      </c>
      <c r="AL43" s="25" t="s">
        <v>80</v>
      </c>
      <c r="AM43" s="25" t="s">
        <v>80</v>
      </c>
      <c r="AN43" s="31" t="s">
        <v>80</v>
      </c>
      <c r="AO43" s="25" t="s">
        <v>80</v>
      </c>
      <c r="AP43" s="25" t="s">
        <v>80</v>
      </c>
      <c r="AQ43" s="31" t="s">
        <v>80</v>
      </c>
      <c r="AR43" s="25" t="s">
        <v>80</v>
      </c>
      <c r="AS43" s="25" t="s">
        <v>80</v>
      </c>
      <c r="AT43" s="31" t="s">
        <v>80</v>
      </c>
      <c r="AU43" s="25" t="s">
        <v>80</v>
      </c>
      <c r="AV43" s="25" t="s">
        <v>80</v>
      </c>
      <c r="AW43" s="31" t="s">
        <v>80</v>
      </c>
      <c r="AX43" s="25" t="s">
        <v>80</v>
      </c>
      <c r="AY43" s="25" t="s">
        <v>80</v>
      </c>
      <c r="AZ43" s="31" t="s">
        <v>80</v>
      </c>
      <c r="BA43" s="25" t="s">
        <v>80</v>
      </c>
      <c r="BB43" s="25" t="s">
        <v>80</v>
      </c>
      <c r="BC43" s="31" t="s">
        <v>80</v>
      </c>
      <c r="BD43" s="25" t="s">
        <v>80</v>
      </c>
      <c r="BE43" s="25" t="s">
        <v>80</v>
      </c>
      <c r="BF43" s="31" t="s">
        <v>80</v>
      </c>
      <c r="BG43" s="25" t="s">
        <v>80</v>
      </c>
      <c r="BH43" s="25" t="s">
        <v>80</v>
      </c>
      <c r="BI43" s="31" t="s">
        <v>80</v>
      </c>
      <c r="BJ43" s="25" t="s">
        <v>80</v>
      </c>
      <c r="BK43" s="25" t="s">
        <v>80</v>
      </c>
      <c r="BL43" s="31" t="s">
        <v>80</v>
      </c>
      <c r="BM43" s="25" t="s">
        <v>80</v>
      </c>
      <c r="BN43" s="25" t="s">
        <v>80</v>
      </c>
      <c r="BO43" s="31" t="s">
        <v>80</v>
      </c>
      <c r="BP43" s="25" t="s">
        <v>80</v>
      </c>
      <c r="BQ43" s="25" t="s">
        <v>80</v>
      </c>
      <c r="BR43" s="31" t="s">
        <v>80</v>
      </c>
      <c r="BS43" s="25" t="s">
        <v>80</v>
      </c>
      <c r="BT43" s="25" t="s">
        <v>80</v>
      </c>
      <c r="BU43" s="31" t="s">
        <v>80</v>
      </c>
      <c r="BV43" s="25" t="s">
        <v>80</v>
      </c>
      <c r="BW43" s="25" t="s">
        <v>80</v>
      </c>
      <c r="BX43" s="31" t="s">
        <v>80</v>
      </c>
      <c r="BY43" s="25" t="s">
        <v>80</v>
      </c>
      <c r="BZ43" s="8" t="s">
        <v>80</v>
      </c>
      <c r="CA43" s="31" t="s">
        <v>80</v>
      </c>
      <c r="CB43" s="25" t="s">
        <v>80</v>
      </c>
      <c r="CC43" s="25" t="s">
        <v>80</v>
      </c>
      <c r="CD43" s="31" t="s">
        <v>80</v>
      </c>
      <c r="CE43" s="25" t="s">
        <v>80</v>
      </c>
      <c r="CF43" s="25" t="s">
        <v>80</v>
      </c>
      <c r="CG43" s="31">
        <v>91198</v>
      </c>
      <c r="CH43" s="25">
        <f t="shared" si="234"/>
        <v>0.50595003633821722</v>
      </c>
      <c r="CI43" s="25" t="e">
        <f t="shared" ref="CI43:CI46" si="257">CG43/BU43-1</f>
        <v>#VALUE!</v>
      </c>
      <c r="CJ43" s="31">
        <v>54059</v>
      </c>
      <c r="CK43" s="25">
        <f t="shared" si="235"/>
        <v>0.49609066715609801</v>
      </c>
      <c r="CL43" s="25" t="e">
        <f t="shared" ref="CL43:CL46" si="258">CJ43/BX43-1</f>
        <v>#VALUE!</v>
      </c>
      <c r="CM43" s="31">
        <v>81958</v>
      </c>
      <c r="CN43" s="25">
        <f t="shared" si="236"/>
        <v>0.51094417256319935</v>
      </c>
      <c r="CO43" s="25" t="e">
        <f t="shared" ref="CO43:CO46" si="259">CM43/CA43-1</f>
        <v>#VALUE!</v>
      </c>
      <c r="CP43" s="31">
        <v>73813</v>
      </c>
      <c r="CQ43" s="25">
        <f t="shared" si="237"/>
        <v>0.51308911441679406</v>
      </c>
      <c r="CR43" s="25" t="e">
        <f t="shared" ref="CR43:CR46" si="260">CP43/CD43-1</f>
        <v>#VALUE!</v>
      </c>
      <c r="CS43" s="31">
        <v>137075</v>
      </c>
      <c r="CT43" s="25">
        <f t="shared" si="238"/>
        <v>0.55311207505296078</v>
      </c>
      <c r="CU43" s="25">
        <f t="shared" ref="CU43:CU46" si="261">CS43/CG43-1</f>
        <v>0.50304831246299253</v>
      </c>
      <c r="CV43" s="31">
        <v>79714</v>
      </c>
      <c r="CW43" s="25">
        <f t="shared" si="239"/>
        <v>0.53178828269890188</v>
      </c>
      <c r="CX43" s="25">
        <f t="shared" ref="CX43:CX46" si="262">CV43/CJ43-1</f>
        <v>0.47457407647200278</v>
      </c>
      <c r="CY43" s="31">
        <v>102702</v>
      </c>
      <c r="CZ43" s="25">
        <f t="shared" si="240"/>
        <v>0.54456663520578596</v>
      </c>
      <c r="DA43" s="25">
        <f t="shared" ref="DA43:DA46" si="263">CY43/CM43-1</f>
        <v>0.25310524902999099</v>
      </c>
      <c r="DB43" s="31">
        <v>85115</v>
      </c>
      <c r="DC43" s="25">
        <f t="shared" si="241"/>
        <v>0.51675672393904437</v>
      </c>
      <c r="DD43" s="25">
        <f t="shared" ref="DD43:DD46" si="264">DB43/CP43-1</f>
        <v>0.15311665966699639</v>
      </c>
      <c r="DE43" s="31">
        <v>139185</v>
      </c>
      <c r="DF43" s="25">
        <f t="shared" si="242"/>
        <v>0.50265257258009177</v>
      </c>
      <c r="DG43" s="25">
        <f t="shared" ref="DG43:DG46" si="265">DE43/CS43-1</f>
        <v>1.5393033011125379E-2</v>
      </c>
      <c r="DH43" s="31">
        <v>80568</v>
      </c>
      <c r="DI43" s="25">
        <f t="shared" si="243"/>
        <v>0.50926973571929735</v>
      </c>
      <c r="DJ43" s="25">
        <f t="shared" ref="DJ43:DJ46" si="266">DH43/CV43-1</f>
        <v>1.071330004767046E-2</v>
      </c>
      <c r="DK43" s="31">
        <v>119228</v>
      </c>
      <c r="DL43" s="25">
        <f t="shared" si="244"/>
        <v>0.56183968710239862</v>
      </c>
      <c r="DM43" s="25">
        <f t="shared" ref="DM43:DM46" si="267">DK43/CY43-1</f>
        <v>0.16091215360947198</v>
      </c>
      <c r="DN43" s="31">
        <v>102575</v>
      </c>
      <c r="DO43" s="25">
        <f t="shared" si="245"/>
        <v>0.54875243414435815</v>
      </c>
      <c r="DP43" s="25">
        <f t="shared" ref="DP43:DP46" si="268">DN43/DB43-1</f>
        <v>0.2051342301591963</v>
      </c>
      <c r="DQ43" s="31">
        <v>194541</v>
      </c>
      <c r="DR43" s="25">
        <f t="shared" si="246"/>
        <v>0.55263718563843844</v>
      </c>
      <c r="DS43" s="25">
        <f t="shared" ref="DS43:DS46" si="269">DQ43/DE43-1</f>
        <v>0.39771527104213811</v>
      </c>
      <c r="DT43" s="31">
        <v>103387</v>
      </c>
      <c r="DU43" s="25">
        <f t="shared" si="247"/>
        <v>0.53837020990746576</v>
      </c>
      <c r="DV43" s="25">
        <f t="shared" ref="DV43:DV46" si="270">DT43/DH43-1</f>
        <v>0.28322659120246252</v>
      </c>
      <c r="DW43" s="31">
        <v>145343</v>
      </c>
      <c r="DX43" s="25">
        <f t="shared" si="248"/>
        <v>0.55949140994006397</v>
      </c>
      <c r="DY43" s="25">
        <f t="shared" ref="DY43:DY46" si="271">DW43/DK43-1</f>
        <v>0.21903411950213036</v>
      </c>
      <c r="DZ43" s="31">
        <v>126242</v>
      </c>
      <c r="EA43" s="25">
        <f t="shared" si="249"/>
        <v>0.54267291406955254</v>
      </c>
      <c r="EB43" s="25">
        <f t="shared" ref="EB43:EB46" si="272">DZ43/DN43-1</f>
        <v>0.23072873507189851</v>
      </c>
      <c r="EC43" s="31">
        <v>207781</v>
      </c>
      <c r="ED43" s="25">
        <f t="shared" si="250"/>
        <v>0.51305217412775628</v>
      </c>
      <c r="EE43" s="25">
        <f t="shared" ref="EE43:EE46" si="273">EC43/DQ43-1</f>
        <v>6.80576330953373E-2</v>
      </c>
      <c r="EF43" s="31">
        <v>102801</v>
      </c>
      <c r="EG43" s="25">
        <f t="shared" si="251"/>
        <v>0.49242449644336933</v>
      </c>
      <c r="EH43" s="25">
        <f t="shared" ref="EH43:EH46" si="274">EF43/DT43-1</f>
        <v>-5.6680240262315662E-3</v>
      </c>
      <c r="EI43" s="31">
        <v>156653</v>
      </c>
      <c r="EJ43" s="25">
        <f t="shared" si="252"/>
        <v>0.49847738995681962</v>
      </c>
      <c r="EK43" s="25">
        <f t="shared" ref="EK43:EK46" si="275">EI43/DW43-1</f>
        <v>7.7815925087551419E-2</v>
      </c>
      <c r="EL43" s="31">
        <v>115903</v>
      </c>
      <c r="EM43" s="25">
        <f t="shared" ref="EM43:EM46" si="276">EL43/EL$41</f>
        <v>0.46775632100409631</v>
      </c>
      <c r="EN43" s="25">
        <f t="shared" ref="EN43:EN46" si="277">EL43/DZ43-1</f>
        <v>-8.1898258899573806E-2</v>
      </c>
      <c r="EO43" s="31">
        <v>230337</v>
      </c>
      <c r="EP43" s="25">
        <f t="shared" si="254"/>
        <v>0.50637539186675873</v>
      </c>
      <c r="EQ43" s="25">
        <f t="shared" si="256"/>
        <v>0.10855660527189692</v>
      </c>
      <c r="ER43" s="31">
        <v>122541</v>
      </c>
      <c r="ES43" s="25">
        <f t="shared" si="255"/>
        <v>0.4622357179230871</v>
      </c>
      <c r="ET43" s="25">
        <f t="shared" ref="ET43:ET46" si="278">ER43/EF43-1</f>
        <v>0.19202147839028805</v>
      </c>
    </row>
    <row r="44" spans="2:150" ht="16.5" customHeight="1" outlineLevel="1">
      <c r="B44" s="222" t="s">
        <v>266</v>
      </c>
      <c r="C44" s="222" t="s">
        <v>1093</v>
      </c>
      <c r="D44" s="25" t="s">
        <v>80</v>
      </c>
      <c r="E44" s="25" t="s">
        <v>80</v>
      </c>
      <c r="F44" s="25" t="s">
        <v>80</v>
      </c>
      <c r="G44" s="25" t="s">
        <v>80</v>
      </c>
      <c r="H44" s="25" t="s">
        <v>80</v>
      </c>
      <c r="I44" s="25" t="s">
        <v>80</v>
      </c>
      <c r="J44" s="25" t="s">
        <v>80</v>
      </c>
      <c r="K44" s="25" t="s">
        <v>80</v>
      </c>
      <c r="L44" s="25" t="s">
        <v>80</v>
      </c>
      <c r="M44" s="25" t="s">
        <v>80</v>
      </c>
      <c r="N44" s="25" t="s">
        <v>80</v>
      </c>
      <c r="O44" s="25" t="s">
        <v>80</v>
      </c>
      <c r="P44" s="25" t="s">
        <v>80</v>
      </c>
      <c r="Q44" s="25" t="s">
        <v>80</v>
      </c>
      <c r="R44" s="25" t="s">
        <v>80</v>
      </c>
      <c r="S44" s="25" t="s">
        <v>80</v>
      </c>
      <c r="T44" s="25" t="s">
        <v>80</v>
      </c>
      <c r="U44" s="25" t="s">
        <v>80</v>
      </c>
      <c r="V44" s="25" t="s">
        <v>80</v>
      </c>
      <c r="W44" s="25" t="s">
        <v>80</v>
      </c>
      <c r="X44" s="25" t="s">
        <v>80</v>
      </c>
      <c r="Y44" s="25" t="s">
        <v>80</v>
      </c>
      <c r="Z44" s="25" t="s">
        <v>80</v>
      </c>
      <c r="AA44" s="25" t="s">
        <v>80</v>
      </c>
      <c r="AB44" s="25" t="s">
        <v>80</v>
      </c>
      <c r="AC44" s="25" t="s">
        <v>80</v>
      </c>
      <c r="AD44" s="25" t="s">
        <v>80</v>
      </c>
      <c r="AE44" s="31" t="s">
        <v>80</v>
      </c>
      <c r="AF44" s="25" t="s">
        <v>80</v>
      </c>
      <c r="AG44" s="25" t="s">
        <v>80</v>
      </c>
      <c r="AH44" s="31" t="s">
        <v>80</v>
      </c>
      <c r="AI44" s="25" t="s">
        <v>80</v>
      </c>
      <c r="AJ44" s="25" t="s">
        <v>80</v>
      </c>
      <c r="AK44" s="31" t="s">
        <v>80</v>
      </c>
      <c r="AL44" s="25" t="s">
        <v>80</v>
      </c>
      <c r="AM44" s="25" t="s">
        <v>80</v>
      </c>
      <c r="AN44" s="31" t="s">
        <v>80</v>
      </c>
      <c r="AO44" s="25" t="s">
        <v>80</v>
      </c>
      <c r="AP44" s="25" t="s">
        <v>80</v>
      </c>
      <c r="AQ44" s="31" t="s">
        <v>80</v>
      </c>
      <c r="AR44" s="25" t="s">
        <v>80</v>
      </c>
      <c r="AS44" s="25" t="s">
        <v>80</v>
      </c>
      <c r="AT44" s="31" t="s">
        <v>80</v>
      </c>
      <c r="AU44" s="25" t="s">
        <v>80</v>
      </c>
      <c r="AV44" s="25" t="s">
        <v>80</v>
      </c>
      <c r="AW44" s="31" t="s">
        <v>80</v>
      </c>
      <c r="AX44" s="25" t="s">
        <v>80</v>
      </c>
      <c r="AY44" s="25" t="s">
        <v>80</v>
      </c>
      <c r="AZ44" s="31" t="s">
        <v>80</v>
      </c>
      <c r="BA44" s="25" t="s">
        <v>80</v>
      </c>
      <c r="BB44" s="25" t="s">
        <v>80</v>
      </c>
      <c r="BC44" s="31" t="s">
        <v>80</v>
      </c>
      <c r="BD44" s="25" t="s">
        <v>80</v>
      </c>
      <c r="BE44" s="25" t="s">
        <v>80</v>
      </c>
      <c r="BF44" s="31" t="s">
        <v>80</v>
      </c>
      <c r="BG44" s="25" t="s">
        <v>80</v>
      </c>
      <c r="BH44" s="25" t="s">
        <v>80</v>
      </c>
      <c r="BI44" s="31" t="s">
        <v>80</v>
      </c>
      <c r="BJ44" s="25" t="s">
        <v>80</v>
      </c>
      <c r="BK44" s="25" t="s">
        <v>80</v>
      </c>
      <c r="BL44" s="31" t="s">
        <v>80</v>
      </c>
      <c r="BM44" s="25" t="s">
        <v>80</v>
      </c>
      <c r="BN44" s="25" t="s">
        <v>80</v>
      </c>
      <c r="BO44" s="31" t="s">
        <v>80</v>
      </c>
      <c r="BP44" s="25" t="s">
        <v>80</v>
      </c>
      <c r="BQ44" s="25" t="s">
        <v>80</v>
      </c>
      <c r="BR44" s="31" t="s">
        <v>80</v>
      </c>
      <c r="BS44" s="25" t="s">
        <v>80</v>
      </c>
      <c r="BT44" s="25" t="s">
        <v>80</v>
      </c>
      <c r="BU44" s="31" t="s">
        <v>80</v>
      </c>
      <c r="BV44" s="25" t="s">
        <v>80</v>
      </c>
      <c r="BW44" s="25" t="s">
        <v>80</v>
      </c>
      <c r="BX44" s="31" t="s">
        <v>80</v>
      </c>
      <c r="BY44" s="25" t="s">
        <v>80</v>
      </c>
      <c r="BZ44" s="8" t="s">
        <v>80</v>
      </c>
      <c r="CA44" s="31" t="s">
        <v>80</v>
      </c>
      <c r="CB44" s="25" t="s">
        <v>80</v>
      </c>
      <c r="CC44" s="25" t="s">
        <v>80</v>
      </c>
      <c r="CD44" s="31" t="s">
        <v>80</v>
      </c>
      <c r="CE44" s="25" t="s">
        <v>80</v>
      </c>
      <c r="CF44" s="25" t="s">
        <v>80</v>
      </c>
      <c r="CG44" s="31">
        <v>56107</v>
      </c>
      <c r="CH44" s="25">
        <f t="shared" si="234"/>
        <v>0.31127150473506388</v>
      </c>
      <c r="CI44" s="25" t="e">
        <f t="shared" si="257"/>
        <v>#VALUE!</v>
      </c>
      <c r="CJ44" s="31">
        <v>34401</v>
      </c>
      <c r="CK44" s="25">
        <f t="shared" si="235"/>
        <v>0.31569239240157843</v>
      </c>
      <c r="CL44" s="25" t="e">
        <f t="shared" si="258"/>
        <v>#VALUE!</v>
      </c>
      <c r="CM44" s="31">
        <v>54426</v>
      </c>
      <c r="CN44" s="25">
        <f t="shared" si="236"/>
        <v>0.33930363766715499</v>
      </c>
      <c r="CO44" s="25" t="e">
        <f t="shared" si="259"/>
        <v>#VALUE!</v>
      </c>
      <c r="CP44" s="31">
        <v>39731</v>
      </c>
      <c r="CQ44" s="25">
        <f t="shared" si="237"/>
        <v>0.27617822883358822</v>
      </c>
      <c r="CR44" s="25" t="e">
        <f t="shared" si="260"/>
        <v>#VALUE!</v>
      </c>
      <c r="CS44" s="31">
        <v>62157</v>
      </c>
      <c r="CT44" s="25">
        <f t="shared" si="238"/>
        <v>0.25081004741248863</v>
      </c>
      <c r="CU44" s="25">
        <f t="shared" si="261"/>
        <v>0.10782968257080228</v>
      </c>
      <c r="CV44" s="31">
        <v>34035</v>
      </c>
      <c r="CW44" s="25">
        <f t="shared" si="239"/>
        <v>0.22705439698995317</v>
      </c>
      <c r="CX44" s="25">
        <f t="shared" si="262"/>
        <v>-1.0639225603906843E-2</v>
      </c>
      <c r="CY44" s="31">
        <v>50178</v>
      </c>
      <c r="CZ44" s="25">
        <f t="shared" si="240"/>
        <v>0.2660636075378856</v>
      </c>
      <c r="DA44" s="25">
        <f t="shared" si="263"/>
        <v>-7.805093154007281E-2</v>
      </c>
      <c r="DB44" s="31">
        <v>42419</v>
      </c>
      <c r="DC44" s="25">
        <f t="shared" si="241"/>
        <v>0.25753749013417521</v>
      </c>
      <c r="DD44" s="25">
        <f t="shared" si="264"/>
        <v>6.7654979738743126E-2</v>
      </c>
      <c r="DE44" s="31">
        <v>77337</v>
      </c>
      <c r="DF44" s="25">
        <f t="shared" si="242"/>
        <v>0.27929476599940051</v>
      </c>
      <c r="DG44" s="25">
        <f t="shared" si="265"/>
        <v>0.24422028090158787</v>
      </c>
      <c r="DH44" s="31">
        <v>41712</v>
      </c>
      <c r="DI44" s="25">
        <f t="shared" si="243"/>
        <v>0.26366124536197166</v>
      </c>
      <c r="DJ44" s="25">
        <f t="shared" si="266"/>
        <v>0.22556192155134425</v>
      </c>
      <c r="DK44" s="31">
        <v>57223</v>
      </c>
      <c r="DL44" s="25">
        <f t="shared" si="244"/>
        <v>0.26965270251166296</v>
      </c>
      <c r="DM44" s="25">
        <f t="shared" si="267"/>
        <v>0.14040017537566274</v>
      </c>
      <c r="DN44" s="31">
        <v>47005</v>
      </c>
      <c r="DO44" s="25">
        <f t="shared" si="245"/>
        <v>0.25146583638270098</v>
      </c>
      <c r="DP44" s="25">
        <f t="shared" si="268"/>
        <v>0.10811193097432747</v>
      </c>
      <c r="DQ44" s="31">
        <v>84601</v>
      </c>
      <c r="DR44" s="25">
        <f t="shared" si="246"/>
        <v>0.24032804674694552</v>
      </c>
      <c r="DS44" s="25">
        <f t="shared" si="269"/>
        <v>9.3926581067276915E-2</v>
      </c>
      <c r="DT44" s="31">
        <v>46947</v>
      </c>
      <c r="DU44" s="25">
        <f t="shared" si="247"/>
        <v>0.24446851388013768</v>
      </c>
      <c r="DV44" s="25">
        <f t="shared" si="270"/>
        <v>0.12550345224395865</v>
      </c>
      <c r="DW44" s="31">
        <v>70030</v>
      </c>
      <c r="DX44" s="25">
        <f t="shared" si="248"/>
        <v>0.26957736828125661</v>
      </c>
      <c r="DY44" s="25">
        <f t="shared" si="271"/>
        <v>0.22380860842668149</v>
      </c>
      <c r="DZ44" s="31">
        <v>52094</v>
      </c>
      <c r="EA44" s="25">
        <f t="shared" si="249"/>
        <v>0.22393500408373812</v>
      </c>
      <c r="EB44" s="25">
        <f t="shared" si="272"/>
        <v>0.10826507818317199</v>
      </c>
      <c r="EC44" s="31">
        <v>100818</v>
      </c>
      <c r="ED44" s="25">
        <f t="shared" si="250"/>
        <v>0.24893947998716018</v>
      </c>
      <c r="EE44" s="25">
        <f t="shared" si="273"/>
        <v>0.19168804151251173</v>
      </c>
      <c r="EF44" s="31">
        <v>48925</v>
      </c>
      <c r="EG44" s="25">
        <f t="shared" si="251"/>
        <v>0.23435441764663617</v>
      </c>
      <c r="EH44" s="25">
        <f t="shared" si="274"/>
        <v>4.2132617632649527E-2</v>
      </c>
      <c r="EI44" s="31">
        <v>82187</v>
      </c>
      <c r="EJ44" s="25">
        <f t="shared" si="252"/>
        <v>0.26152299188895922</v>
      </c>
      <c r="EK44" s="25">
        <f t="shared" si="275"/>
        <v>0.17359702984435232</v>
      </c>
      <c r="EL44" s="31">
        <v>60525</v>
      </c>
      <c r="EM44" s="25">
        <f t="shared" si="276"/>
        <v>0.24426418064047462</v>
      </c>
      <c r="EN44" s="25">
        <f t="shared" si="277"/>
        <v>0.16184205474718771</v>
      </c>
      <c r="EO44" s="31">
        <v>106143</v>
      </c>
      <c r="EP44" s="25">
        <f t="shared" si="254"/>
        <v>0.23334593755633429</v>
      </c>
      <c r="EQ44" s="25">
        <f t="shared" si="256"/>
        <v>5.281794917574234E-2</v>
      </c>
      <c r="ER44" s="31">
        <v>66509</v>
      </c>
      <c r="ES44" s="25">
        <f t="shared" si="255"/>
        <v>0.25087795401821922</v>
      </c>
      <c r="ET44" s="25">
        <f t="shared" si="278"/>
        <v>0.35940725600408796</v>
      </c>
    </row>
    <row r="45" spans="2:150" ht="16.5" customHeight="1" outlineLevel="1">
      <c r="B45" s="222" t="s">
        <v>1099</v>
      </c>
      <c r="C45" s="222" t="s">
        <v>1094</v>
      </c>
      <c r="D45" s="25" t="s">
        <v>80</v>
      </c>
      <c r="E45" s="25" t="s">
        <v>80</v>
      </c>
      <c r="F45" s="25" t="s">
        <v>80</v>
      </c>
      <c r="G45" s="25" t="s">
        <v>80</v>
      </c>
      <c r="H45" s="25" t="s">
        <v>80</v>
      </c>
      <c r="I45" s="25" t="s">
        <v>80</v>
      </c>
      <c r="J45" s="25" t="s">
        <v>80</v>
      </c>
      <c r="K45" s="25" t="s">
        <v>80</v>
      </c>
      <c r="L45" s="25" t="s">
        <v>80</v>
      </c>
      <c r="M45" s="25" t="s">
        <v>80</v>
      </c>
      <c r="N45" s="25" t="s">
        <v>80</v>
      </c>
      <c r="O45" s="25" t="s">
        <v>80</v>
      </c>
      <c r="P45" s="25" t="s">
        <v>80</v>
      </c>
      <c r="Q45" s="25" t="s">
        <v>80</v>
      </c>
      <c r="R45" s="25" t="s">
        <v>80</v>
      </c>
      <c r="S45" s="25" t="s">
        <v>80</v>
      </c>
      <c r="T45" s="25" t="s">
        <v>80</v>
      </c>
      <c r="U45" s="25" t="s">
        <v>80</v>
      </c>
      <c r="V45" s="25" t="s">
        <v>80</v>
      </c>
      <c r="W45" s="25" t="s">
        <v>80</v>
      </c>
      <c r="X45" s="25" t="s">
        <v>80</v>
      </c>
      <c r="Y45" s="25" t="s">
        <v>80</v>
      </c>
      <c r="Z45" s="25" t="s">
        <v>80</v>
      </c>
      <c r="AA45" s="25" t="s">
        <v>80</v>
      </c>
      <c r="AB45" s="25" t="s">
        <v>80</v>
      </c>
      <c r="AC45" s="25" t="s">
        <v>80</v>
      </c>
      <c r="AD45" s="25" t="s">
        <v>80</v>
      </c>
      <c r="AE45" s="31" t="s">
        <v>80</v>
      </c>
      <c r="AF45" s="25" t="s">
        <v>80</v>
      </c>
      <c r="AG45" s="25" t="s">
        <v>80</v>
      </c>
      <c r="AH45" s="31" t="s">
        <v>80</v>
      </c>
      <c r="AI45" s="25" t="s">
        <v>80</v>
      </c>
      <c r="AJ45" s="25" t="s">
        <v>80</v>
      </c>
      <c r="AK45" s="31" t="s">
        <v>80</v>
      </c>
      <c r="AL45" s="25" t="s">
        <v>80</v>
      </c>
      <c r="AM45" s="25" t="s">
        <v>80</v>
      </c>
      <c r="AN45" s="31" t="s">
        <v>80</v>
      </c>
      <c r="AO45" s="25" t="s">
        <v>80</v>
      </c>
      <c r="AP45" s="25" t="s">
        <v>80</v>
      </c>
      <c r="AQ45" s="31" t="s">
        <v>80</v>
      </c>
      <c r="AR45" s="25" t="s">
        <v>80</v>
      </c>
      <c r="AS45" s="25" t="s">
        <v>80</v>
      </c>
      <c r="AT45" s="31" t="s">
        <v>80</v>
      </c>
      <c r="AU45" s="25" t="s">
        <v>80</v>
      </c>
      <c r="AV45" s="25" t="s">
        <v>80</v>
      </c>
      <c r="AW45" s="31" t="s">
        <v>80</v>
      </c>
      <c r="AX45" s="25" t="s">
        <v>80</v>
      </c>
      <c r="AY45" s="25" t="s">
        <v>80</v>
      </c>
      <c r="AZ45" s="31" t="s">
        <v>80</v>
      </c>
      <c r="BA45" s="25" t="s">
        <v>80</v>
      </c>
      <c r="BB45" s="25" t="s">
        <v>80</v>
      </c>
      <c r="BC45" s="31" t="s">
        <v>80</v>
      </c>
      <c r="BD45" s="25" t="s">
        <v>80</v>
      </c>
      <c r="BE45" s="25" t="s">
        <v>80</v>
      </c>
      <c r="BF45" s="31" t="s">
        <v>80</v>
      </c>
      <c r="BG45" s="25" t="s">
        <v>80</v>
      </c>
      <c r="BH45" s="25" t="s">
        <v>80</v>
      </c>
      <c r="BI45" s="31" t="s">
        <v>80</v>
      </c>
      <c r="BJ45" s="25" t="s">
        <v>80</v>
      </c>
      <c r="BK45" s="25" t="s">
        <v>80</v>
      </c>
      <c r="BL45" s="31" t="s">
        <v>80</v>
      </c>
      <c r="BM45" s="25" t="s">
        <v>80</v>
      </c>
      <c r="BN45" s="25" t="s">
        <v>80</v>
      </c>
      <c r="BO45" s="31" t="s">
        <v>80</v>
      </c>
      <c r="BP45" s="25" t="s">
        <v>80</v>
      </c>
      <c r="BQ45" s="25" t="s">
        <v>80</v>
      </c>
      <c r="BR45" s="31" t="s">
        <v>80</v>
      </c>
      <c r="BS45" s="25" t="s">
        <v>80</v>
      </c>
      <c r="BT45" s="25" t="s">
        <v>80</v>
      </c>
      <c r="BU45" s="31" t="s">
        <v>80</v>
      </c>
      <c r="BV45" s="25" t="s">
        <v>80</v>
      </c>
      <c r="BW45" s="25" t="s">
        <v>80</v>
      </c>
      <c r="BX45" s="31" t="s">
        <v>80</v>
      </c>
      <c r="BY45" s="25" t="s">
        <v>80</v>
      </c>
      <c r="BZ45" s="8" t="s">
        <v>80</v>
      </c>
      <c r="CA45" s="31" t="s">
        <v>80</v>
      </c>
      <c r="CB45" s="25" t="s">
        <v>80</v>
      </c>
      <c r="CC45" s="25" t="s">
        <v>80</v>
      </c>
      <c r="CD45" s="31" t="s">
        <v>80</v>
      </c>
      <c r="CE45" s="25" t="s">
        <v>80</v>
      </c>
      <c r="CF45" s="25" t="s">
        <v>80</v>
      </c>
      <c r="CG45" s="31">
        <v>26806</v>
      </c>
      <c r="CH45" s="25">
        <f t="shared" si="234"/>
        <v>0.14871484762913936</v>
      </c>
      <c r="CI45" s="25" t="e">
        <f t="shared" si="257"/>
        <v>#VALUE!</v>
      </c>
      <c r="CJ45" s="31">
        <v>16199</v>
      </c>
      <c r="CK45" s="25">
        <f t="shared" si="235"/>
        <v>0.14865559328255484</v>
      </c>
      <c r="CL45" s="25" t="e">
        <f t="shared" si="258"/>
        <v>#VALUE!</v>
      </c>
      <c r="CM45" s="31">
        <v>20757</v>
      </c>
      <c r="CN45" s="25">
        <f t="shared" si="236"/>
        <v>0.12940369689224152</v>
      </c>
      <c r="CO45" s="25" t="e">
        <f t="shared" si="259"/>
        <v>#VALUE!</v>
      </c>
      <c r="CP45" s="31">
        <v>17276</v>
      </c>
      <c r="CQ45" s="25">
        <f t="shared" si="237"/>
        <v>0.12008897539274295</v>
      </c>
      <c r="CR45" s="25" t="e">
        <f t="shared" si="260"/>
        <v>#VALUE!</v>
      </c>
      <c r="CS45" s="31">
        <v>34489</v>
      </c>
      <c r="CT45" s="25">
        <f t="shared" si="238"/>
        <v>0.13916675073136286</v>
      </c>
      <c r="CU45" s="25">
        <f t="shared" si="261"/>
        <v>0.28661493695441309</v>
      </c>
      <c r="CV45" s="31">
        <v>20116</v>
      </c>
      <c r="CW45" s="25">
        <f t="shared" si="239"/>
        <v>0.13419792125311877</v>
      </c>
      <c r="CX45" s="25">
        <f t="shared" si="262"/>
        <v>0.24180504969442551</v>
      </c>
      <c r="CY45" s="31">
        <v>21792</v>
      </c>
      <c r="CZ45" s="25">
        <f t="shared" si="240"/>
        <v>0.11554980540208067</v>
      </c>
      <c r="DA45" s="25">
        <f t="shared" si="263"/>
        <v>4.9862696921520344E-2</v>
      </c>
      <c r="DB45" s="31">
        <v>19735</v>
      </c>
      <c r="DC45" s="25">
        <f t="shared" si="241"/>
        <v>0.11981664744095684</v>
      </c>
      <c r="DD45" s="25">
        <f t="shared" si="264"/>
        <v>0.14233618893262334</v>
      </c>
      <c r="DE45" s="31">
        <v>41697</v>
      </c>
      <c r="DF45" s="25">
        <f t="shared" si="242"/>
        <v>0.15058450493136535</v>
      </c>
      <c r="DG45" s="25">
        <f t="shared" si="265"/>
        <v>0.20899417205485804</v>
      </c>
      <c r="DH45" s="31">
        <v>18918</v>
      </c>
      <c r="DI45" s="25">
        <f t="shared" si="243"/>
        <v>0.11958053892783323</v>
      </c>
      <c r="DJ45" s="25">
        <f t="shared" si="266"/>
        <v>-5.9554583416186135E-2</v>
      </c>
      <c r="DK45" s="31">
        <v>25182</v>
      </c>
      <c r="DL45" s="25">
        <f t="shared" si="244"/>
        <v>0.1186654728806371</v>
      </c>
      <c r="DM45" s="25">
        <f t="shared" si="267"/>
        <v>0.1555616740088106</v>
      </c>
      <c r="DN45" s="31">
        <v>20746</v>
      </c>
      <c r="DO45" s="25">
        <f t="shared" si="245"/>
        <v>0.11098628319530933</v>
      </c>
      <c r="DP45" s="25">
        <f t="shared" si="268"/>
        <v>5.1228781352926189E-2</v>
      </c>
      <c r="DQ45" s="31">
        <v>49469</v>
      </c>
      <c r="DR45" s="25">
        <f t="shared" si="246"/>
        <v>0.14052774960726999</v>
      </c>
      <c r="DS45" s="25">
        <f t="shared" si="269"/>
        <v>0.18639230640094007</v>
      </c>
      <c r="DT45" s="31">
        <v>24241</v>
      </c>
      <c r="DU45" s="25">
        <f t="shared" si="247"/>
        <v>0.12623088259033416</v>
      </c>
      <c r="DV45" s="25">
        <f t="shared" si="270"/>
        <v>0.28137223808013534</v>
      </c>
      <c r="DW45" s="31">
        <v>29134</v>
      </c>
      <c r="DX45" s="25">
        <f t="shared" si="248"/>
        <v>0.11215003637735442</v>
      </c>
      <c r="DY45" s="25">
        <f t="shared" si="271"/>
        <v>0.15693749503613685</v>
      </c>
      <c r="DZ45" s="31">
        <v>27343</v>
      </c>
      <c r="EA45" s="25">
        <f t="shared" si="249"/>
        <v>0.11753858057860121</v>
      </c>
      <c r="EB45" s="25">
        <f t="shared" si="272"/>
        <v>0.31798900992962498</v>
      </c>
      <c r="EC45" s="31">
        <v>50985</v>
      </c>
      <c r="ED45" s="25">
        <f t="shared" si="250"/>
        <v>0.12589199733326747</v>
      </c>
      <c r="EE45" s="25">
        <f t="shared" si="273"/>
        <v>3.0645454729224308E-2</v>
      </c>
      <c r="EF45" s="31">
        <v>21499</v>
      </c>
      <c r="EG45" s="25">
        <f t="shared" si="251"/>
        <v>0.10298182166550907</v>
      </c>
      <c r="EH45" s="25">
        <f t="shared" si="274"/>
        <v>-0.11311414545604559</v>
      </c>
      <c r="EI45" s="31">
        <v>33737</v>
      </c>
      <c r="EJ45" s="25">
        <f t="shared" si="252"/>
        <v>0.10735275867664981</v>
      </c>
      <c r="EK45" s="25">
        <f t="shared" si="275"/>
        <v>0.1579940962449371</v>
      </c>
      <c r="EL45" s="31">
        <v>24647</v>
      </c>
      <c r="EM45" s="25">
        <f t="shared" si="276"/>
        <v>9.9469297980103719E-2</v>
      </c>
      <c r="EN45" s="25">
        <f t="shared" si="277"/>
        <v>-9.8599275865852376E-2</v>
      </c>
      <c r="EO45" s="31">
        <v>53685</v>
      </c>
      <c r="EP45" s="25">
        <f t="shared" si="254"/>
        <v>0.11802169391963489</v>
      </c>
      <c r="EQ45" s="25">
        <f t="shared" si="256"/>
        <v>5.2956751985878237E-2</v>
      </c>
      <c r="ER45" s="31">
        <v>28031</v>
      </c>
      <c r="ES45" s="25">
        <f t="shared" si="255"/>
        <v>0.10573546330699157</v>
      </c>
      <c r="ET45" s="25">
        <f t="shared" si="278"/>
        <v>0.30382808502721059</v>
      </c>
    </row>
    <row r="46" spans="2:150" ht="16.5" customHeight="1" outlineLevel="1">
      <c r="B46" s="222" t="s">
        <v>1069</v>
      </c>
      <c r="C46" s="222" t="s">
        <v>1095</v>
      </c>
      <c r="D46" s="25" t="s">
        <v>80</v>
      </c>
      <c r="E46" s="25" t="s">
        <v>80</v>
      </c>
      <c r="F46" s="25" t="s">
        <v>80</v>
      </c>
      <c r="G46" s="25" t="s">
        <v>80</v>
      </c>
      <c r="H46" s="25" t="s">
        <v>80</v>
      </c>
      <c r="I46" s="25" t="s">
        <v>80</v>
      </c>
      <c r="J46" s="25" t="s">
        <v>80</v>
      </c>
      <c r="K46" s="25" t="s">
        <v>80</v>
      </c>
      <c r="L46" s="25" t="s">
        <v>80</v>
      </c>
      <c r="M46" s="25" t="s">
        <v>80</v>
      </c>
      <c r="N46" s="25" t="s">
        <v>80</v>
      </c>
      <c r="O46" s="25" t="s">
        <v>80</v>
      </c>
      <c r="P46" s="25" t="s">
        <v>80</v>
      </c>
      <c r="Q46" s="25" t="s">
        <v>80</v>
      </c>
      <c r="R46" s="25" t="s">
        <v>80</v>
      </c>
      <c r="S46" s="25" t="s">
        <v>80</v>
      </c>
      <c r="T46" s="25" t="s">
        <v>80</v>
      </c>
      <c r="U46" s="25" t="s">
        <v>80</v>
      </c>
      <c r="V46" s="25" t="s">
        <v>80</v>
      </c>
      <c r="W46" s="25" t="s">
        <v>80</v>
      </c>
      <c r="X46" s="25" t="s">
        <v>80</v>
      </c>
      <c r="Y46" s="25" t="s">
        <v>80</v>
      </c>
      <c r="Z46" s="25" t="s">
        <v>80</v>
      </c>
      <c r="AA46" s="25" t="s">
        <v>80</v>
      </c>
      <c r="AB46" s="25" t="s">
        <v>80</v>
      </c>
      <c r="AC46" s="25" t="s">
        <v>80</v>
      </c>
      <c r="AD46" s="25" t="s">
        <v>80</v>
      </c>
      <c r="AE46" s="31" t="s">
        <v>80</v>
      </c>
      <c r="AF46" s="25" t="s">
        <v>80</v>
      </c>
      <c r="AG46" s="25" t="s">
        <v>80</v>
      </c>
      <c r="AH46" s="31" t="s">
        <v>80</v>
      </c>
      <c r="AI46" s="25" t="s">
        <v>80</v>
      </c>
      <c r="AJ46" s="25" t="s">
        <v>80</v>
      </c>
      <c r="AK46" s="31" t="s">
        <v>80</v>
      </c>
      <c r="AL46" s="25" t="s">
        <v>80</v>
      </c>
      <c r="AM46" s="25" t="s">
        <v>80</v>
      </c>
      <c r="AN46" s="31" t="s">
        <v>80</v>
      </c>
      <c r="AO46" s="25" t="s">
        <v>80</v>
      </c>
      <c r="AP46" s="25" t="s">
        <v>80</v>
      </c>
      <c r="AQ46" s="31" t="s">
        <v>80</v>
      </c>
      <c r="AR46" s="25" t="s">
        <v>80</v>
      </c>
      <c r="AS46" s="25" t="s">
        <v>80</v>
      </c>
      <c r="AT46" s="31" t="s">
        <v>80</v>
      </c>
      <c r="AU46" s="25" t="s">
        <v>80</v>
      </c>
      <c r="AV46" s="25" t="s">
        <v>80</v>
      </c>
      <c r="AW46" s="31" t="s">
        <v>80</v>
      </c>
      <c r="AX46" s="25" t="s">
        <v>80</v>
      </c>
      <c r="AY46" s="25" t="s">
        <v>80</v>
      </c>
      <c r="AZ46" s="31" t="s">
        <v>80</v>
      </c>
      <c r="BA46" s="25" t="s">
        <v>80</v>
      </c>
      <c r="BB46" s="25" t="s">
        <v>80</v>
      </c>
      <c r="BC46" s="31" t="s">
        <v>80</v>
      </c>
      <c r="BD46" s="25" t="s">
        <v>80</v>
      </c>
      <c r="BE46" s="25" t="s">
        <v>80</v>
      </c>
      <c r="BF46" s="31" t="s">
        <v>80</v>
      </c>
      <c r="BG46" s="25" t="s">
        <v>80</v>
      </c>
      <c r="BH46" s="25" t="s">
        <v>80</v>
      </c>
      <c r="BI46" s="31" t="s">
        <v>80</v>
      </c>
      <c r="BJ46" s="25" t="s">
        <v>80</v>
      </c>
      <c r="BK46" s="25" t="s">
        <v>80</v>
      </c>
      <c r="BL46" s="31" t="s">
        <v>80</v>
      </c>
      <c r="BM46" s="25" t="s">
        <v>80</v>
      </c>
      <c r="BN46" s="25" t="s">
        <v>80</v>
      </c>
      <c r="BO46" s="31" t="s">
        <v>80</v>
      </c>
      <c r="BP46" s="25" t="s">
        <v>80</v>
      </c>
      <c r="BQ46" s="25" t="s">
        <v>80</v>
      </c>
      <c r="BR46" s="31" t="s">
        <v>80</v>
      </c>
      <c r="BS46" s="25" t="s">
        <v>80</v>
      </c>
      <c r="BT46" s="25" t="s">
        <v>80</v>
      </c>
      <c r="BU46" s="31" t="s">
        <v>80</v>
      </c>
      <c r="BV46" s="25" t="s">
        <v>80</v>
      </c>
      <c r="BW46" s="25" t="s">
        <v>80</v>
      </c>
      <c r="BX46" s="31" t="s">
        <v>80</v>
      </c>
      <c r="BY46" s="25" t="s">
        <v>80</v>
      </c>
      <c r="BZ46" s="8" t="s">
        <v>80</v>
      </c>
      <c r="CA46" s="31" t="s">
        <v>80</v>
      </c>
      <c r="CB46" s="25" t="s">
        <v>80</v>
      </c>
      <c r="CC46" s="25" t="s">
        <v>80</v>
      </c>
      <c r="CD46" s="31" t="s">
        <v>80</v>
      </c>
      <c r="CE46" s="25" t="s">
        <v>80</v>
      </c>
      <c r="CF46" s="25" t="s">
        <v>80</v>
      </c>
      <c r="CG46" s="31">
        <v>-14824</v>
      </c>
      <c r="CH46" s="25">
        <f t="shared" si="234"/>
        <v>-8.2240875223993204E-2</v>
      </c>
      <c r="CI46" s="25" t="e">
        <f t="shared" si="257"/>
        <v>#VALUE!</v>
      </c>
      <c r="CJ46" s="31">
        <v>-10449</v>
      </c>
      <c r="CK46" s="25">
        <f t="shared" si="235"/>
        <v>-9.588877672753969E-2</v>
      </c>
      <c r="CL46" s="25" t="e">
        <f t="shared" si="258"/>
        <v>#VALUE!</v>
      </c>
      <c r="CM46" s="31">
        <v>-14049</v>
      </c>
      <c r="CN46" s="25">
        <f t="shared" si="236"/>
        <v>-8.7584551603753003E-2</v>
      </c>
      <c r="CO46" s="25" t="e">
        <f t="shared" si="259"/>
        <v>#VALUE!</v>
      </c>
      <c r="CP46" s="31">
        <v>-9115</v>
      </c>
      <c r="CQ46" s="25">
        <f t="shared" si="237"/>
        <v>-6.3360211316557766E-2</v>
      </c>
      <c r="CR46" s="25" t="e">
        <f t="shared" si="260"/>
        <v>#VALUE!</v>
      </c>
      <c r="CS46" s="31">
        <v>-13388</v>
      </c>
      <c r="CT46" s="25">
        <f t="shared" si="238"/>
        <v>-5.4021991324523351E-2</v>
      </c>
      <c r="CU46" s="25">
        <f t="shared" si="261"/>
        <v>-9.6869940636805207E-2</v>
      </c>
      <c r="CV46" s="31">
        <v>-8550</v>
      </c>
      <c r="CW46" s="25">
        <f t="shared" si="239"/>
        <v>-5.7038786374734821E-2</v>
      </c>
      <c r="CX46" s="25">
        <f t="shared" si="262"/>
        <v>-0.18173987941429803</v>
      </c>
      <c r="CY46" s="31">
        <v>-10193</v>
      </c>
      <c r="CZ46" s="25">
        <f t="shared" si="240"/>
        <v>-5.404731857853378E-2</v>
      </c>
      <c r="DA46" s="25">
        <f t="shared" si="263"/>
        <v>-0.27446793366075872</v>
      </c>
      <c r="DB46" s="31">
        <v>-9271</v>
      </c>
      <c r="DC46" s="25">
        <f t="shared" si="241"/>
        <v>-5.6286807115536394E-2</v>
      </c>
      <c r="DD46" s="25">
        <f t="shared" si="264"/>
        <v>1.7114646187602833E-2</v>
      </c>
      <c r="DE46" s="31">
        <v>-14444</v>
      </c>
      <c r="DF46" s="25">
        <f t="shared" si="242"/>
        <v>-5.2163047442948925E-2</v>
      </c>
      <c r="DG46" s="25">
        <f t="shared" si="265"/>
        <v>7.8876605915745523E-2</v>
      </c>
      <c r="DH46" s="31">
        <v>-9374</v>
      </c>
      <c r="DI46" s="25">
        <f t="shared" si="243"/>
        <v>-5.925298508877834E-2</v>
      </c>
      <c r="DJ46" s="25">
        <f t="shared" si="266"/>
        <v>9.6374269005848001E-2</v>
      </c>
      <c r="DK46" s="31">
        <v>-12467</v>
      </c>
      <c r="DL46" s="25">
        <f t="shared" si="244"/>
        <v>-5.8748409594269829E-2</v>
      </c>
      <c r="DM46" s="25">
        <f t="shared" si="267"/>
        <v>0.22309428038850188</v>
      </c>
      <c r="DN46" s="31">
        <v>-11406</v>
      </c>
      <c r="DO46" s="25">
        <f t="shared" si="245"/>
        <v>-6.1019451755793798E-2</v>
      </c>
      <c r="DP46" s="25">
        <f t="shared" si="268"/>
        <v>0.2302879948225649</v>
      </c>
      <c r="DQ46" s="31">
        <v>-18975</v>
      </c>
      <c r="DR46" s="25">
        <f t="shared" si="246"/>
        <v>-5.3902727946753479E-2</v>
      </c>
      <c r="DS46" s="25">
        <f t="shared" si="269"/>
        <v>0.31369426751592355</v>
      </c>
      <c r="DT46" s="31">
        <v>-11764</v>
      </c>
      <c r="DU46" s="25">
        <f t="shared" si="247"/>
        <v>-6.1259028208105727E-2</v>
      </c>
      <c r="DV46" s="25">
        <f t="shared" si="270"/>
        <v>0.25496052912310652</v>
      </c>
      <c r="DW46" s="31">
        <v>-14840</v>
      </c>
      <c r="DX46" s="25">
        <f t="shared" si="248"/>
        <v>-5.7125919538681257E-2</v>
      </c>
      <c r="DY46" s="25">
        <f t="shared" si="271"/>
        <v>0.19034250421111731</v>
      </c>
      <c r="DZ46" s="31">
        <v>-10347</v>
      </c>
      <c r="EA46" s="25">
        <f t="shared" si="249"/>
        <v>-4.4478356187937926E-2</v>
      </c>
      <c r="EB46" s="25">
        <f t="shared" si="272"/>
        <v>-9.2845870594423952E-2</v>
      </c>
      <c r="EC46" s="31">
        <v>-15459</v>
      </c>
      <c r="ED46" s="25">
        <f t="shared" si="250"/>
        <v>-3.8171312871922762E-2</v>
      </c>
      <c r="EE46" s="25">
        <f t="shared" si="273"/>
        <v>-0.18529644268774703</v>
      </c>
      <c r="EF46" s="31">
        <v>-8293</v>
      </c>
      <c r="EG46" s="25">
        <f t="shared" si="251"/>
        <v>-3.9724091682034821E-2</v>
      </c>
      <c r="EH46" s="25">
        <f t="shared" si="274"/>
        <v>-0.29505270316218968</v>
      </c>
      <c r="EI46" s="31">
        <v>-13122</v>
      </c>
      <c r="EJ46" s="25">
        <f t="shared" si="252"/>
        <v>-4.1754835917686778E-2</v>
      </c>
      <c r="EK46" s="25">
        <f t="shared" si="275"/>
        <v>-0.11576819407008088</v>
      </c>
      <c r="EL46" s="31">
        <v>-9801</v>
      </c>
      <c r="EM46" s="25">
        <f t="shared" si="276"/>
        <v>-3.9554452448695439E-2</v>
      </c>
      <c r="EN46" s="25">
        <f t="shared" si="277"/>
        <v>-5.2768918527109299E-2</v>
      </c>
      <c r="EO46" s="31">
        <v>-18572</v>
      </c>
      <c r="EP46" s="25">
        <f t="shared" si="254"/>
        <v>-4.0828888879118175E-2</v>
      </c>
      <c r="EQ46" s="25">
        <f t="shared" si="256"/>
        <v>0.20137136942881173</v>
      </c>
      <c r="ER46" s="31">
        <v>-10350</v>
      </c>
      <c r="ES46" s="25">
        <f t="shared" si="255"/>
        <v>-3.9041134644763394E-2</v>
      </c>
      <c r="ET46" s="25">
        <f t="shared" si="278"/>
        <v>0.248040516097914</v>
      </c>
    </row>
    <row r="47" spans="2:150" s="21" customFormat="1" ht="16.5" customHeight="1">
      <c r="B47" s="284" t="s">
        <v>1098</v>
      </c>
      <c r="C47" s="284" t="s">
        <v>1096</v>
      </c>
      <c r="D47" s="290" t="s">
        <v>80</v>
      </c>
      <c r="E47" s="287" t="s">
        <v>80</v>
      </c>
      <c r="F47" s="287" t="s">
        <v>80</v>
      </c>
      <c r="G47" s="290" t="s">
        <v>80</v>
      </c>
      <c r="H47" s="287" t="s">
        <v>80</v>
      </c>
      <c r="I47" s="287" t="s">
        <v>80</v>
      </c>
      <c r="J47" s="290" t="s">
        <v>80</v>
      </c>
      <c r="K47" s="287" t="s">
        <v>80</v>
      </c>
      <c r="L47" s="287" t="s">
        <v>80</v>
      </c>
      <c r="M47" s="290" t="s">
        <v>80</v>
      </c>
      <c r="N47" s="287" t="s">
        <v>80</v>
      </c>
      <c r="O47" s="287" t="s">
        <v>80</v>
      </c>
      <c r="P47" s="290" t="s">
        <v>80</v>
      </c>
      <c r="Q47" s="287" t="s">
        <v>80</v>
      </c>
      <c r="R47" s="288" t="s">
        <v>80</v>
      </c>
      <c r="S47" s="290" t="s">
        <v>80</v>
      </c>
      <c r="T47" s="287" t="s">
        <v>80</v>
      </c>
      <c r="U47" s="288" t="s">
        <v>80</v>
      </c>
      <c r="V47" s="290" t="s">
        <v>80</v>
      </c>
      <c r="W47" s="287" t="s">
        <v>80</v>
      </c>
      <c r="X47" s="288" t="s">
        <v>80</v>
      </c>
      <c r="Y47" s="290" t="s">
        <v>80</v>
      </c>
      <c r="Z47" s="287" t="s">
        <v>80</v>
      </c>
      <c r="AA47" s="288" t="s">
        <v>80</v>
      </c>
      <c r="AB47" s="290" t="s">
        <v>80</v>
      </c>
      <c r="AC47" s="287" t="s">
        <v>80</v>
      </c>
      <c r="AD47" s="289" t="s">
        <v>80</v>
      </c>
      <c r="AE47" s="290" t="s">
        <v>80</v>
      </c>
      <c r="AF47" s="287" t="s">
        <v>80</v>
      </c>
      <c r="AG47" s="289" t="s">
        <v>80</v>
      </c>
      <c r="AH47" s="290" t="s">
        <v>80</v>
      </c>
      <c r="AI47" s="287" t="s">
        <v>80</v>
      </c>
      <c r="AJ47" s="289" t="s">
        <v>80</v>
      </c>
      <c r="AK47" s="290" t="s">
        <v>80</v>
      </c>
      <c r="AL47" s="287" t="s">
        <v>80</v>
      </c>
      <c r="AM47" s="289" t="s">
        <v>80</v>
      </c>
      <c r="AN47" s="290" t="s">
        <v>80</v>
      </c>
      <c r="AO47" s="287" t="s">
        <v>80</v>
      </c>
      <c r="AP47" s="289" t="s">
        <v>80</v>
      </c>
      <c r="AQ47" s="290" t="s">
        <v>80</v>
      </c>
      <c r="AR47" s="287" t="s">
        <v>80</v>
      </c>
      <c r="AS47" s="289" t="s">
        <v>80</v>
      </c>
      <c r="AT47" s="290" t="s">
        <v>80</v>
      </c>
      <c r="AU47" s="287" t="s">
        <v>80</v>
      </c>
      <c r="AV47" s="289" t="s">
        <v>80</v>
      </c>
      <c r="AW47" s="290" t="s">
        <v>80</v>
      </c>
      <c r="AX47" s="287" t="s">
        <v>80</v>
      </c>
      <c r="AY47" s="289" t="s">
        <v>80</v>
      </c>
      <c r="AZ47" s="290" t="s">
        <v>80</v>
      </c>
      <c r="BA47" s="287" t="s">
        <v>80</v>
      </c>
      <c r="BB47" s="289" t="s">
        <v>80</v>
      </c>
      <c r="BC47" s="290" t="s">
        <v>80</v>
      </c>
      <c r="BD47" s="287" t="s">
        <v>80</v>
      </c>
      <c r="BE47" s="289" t="s">
        <v>80</v>
      </c>
      <c r="BF47" s="290" t="s">
        <v>80</v>
      </c>
      <c r="BG47" s="287" t="s">
        <v>80</v>
      </c>
      <c r="BH47" s="289" t="s">
        <v>80</v>
      </c>
      <c r="BI47" s="290" t="s">
        <v>80</v>
      </c>
      <c r="BJ47" s="287" t="s">
        <v>80</v>
      </c>
      <c r="BK47" s="289" t="s">
        <v>80</v>
      </c>
      <c r="BL47" s="290" t="s">
        <v>80</v>
      </c>
      <c r="BM47" s="287" t="s">
        <v>80</v>
      </c>
      <c r="BN47" s="289" t="s">
        <v>80</v>
      </c>
      <c r="BO47" s="290" t="s">
        <v>80</v>
      </c>
      <c r="BP47" s="287" t="s">
        <v>80</v>
      </c>
      <c r="BQ47" s="289" t="s">
        <v>80</v>
      </c>
      <c r="BR47" s="290" t="s">
        <v>80</v>
      </c>
      <c r="BS47" s="287" t="s">
        <v>80</v>
      </c>
      <c r="BT47" s="289" t="s">
        <v>80</v>
      </c>
      <c r="BU47" s="290" t="s">
        <v>80</v>
      </c>
      <c r="BV47" s="287" t="s">
        <v>80</v>
      </c>
      <c r="BW47" s="289" t="s">
        <v>80</v>
      </c>
      <c r="BX47" s="290" t="s">
        <v>80</v>
      </c>
      <c r="BY47" s="287" t="s">
        <v>80</v>
      </c>
      <c r="BZ47" s="289" t="s">
        <v>80</v>
      </c>
      <c r="CA47" s="290" t="s">
        <v>80</v>
      </c>
      <c r="CB47" s="287" t="s">
        <v>80</v>
      </c>
      <c r="CC47" s="289" t="s">
        <v>80</v>
      </c>
      <c r="CD47" s="290" t="s">
        <v>80</v>
      </c>
      <c r="CE47" s="287" t="s">
        <v>80</v>
      </c>
      <c r="CF47" s="289" t="s">
        <v>80</v>
      </c>
      <c r="CG47" s="285">
        <f>SUM(CG48:CG50)</f>
        <v>20964</v>
      </c>
      <c r="CH47" s="286">
        <f t="shared" si="234"/>
        <v>0.1163044865215727</v>
      </c>
      <c r="CI47" s="289" t="e">
        <f>CG47/BU47-1</f>
        <v>#VALUE!</v>
      </c>
      <c r="CJ47" s="285">
        <f>SUM(CJ48:CJ50)</f>
        <v>14760</v>
      </c>
      <c r="CK47" s="286">
        <f t="shared" si="235"/>
        <v>0.13545012388730843</v>
      </c>
      <c r="CL47" s="289" t="e">
        <f>CJ47/BX47-1</f>
        <v>#VALUE!</v>
      </c>
      <c r="CM47" s="285">
        <f>SUM(CM48:CM50)</f>
        <v>17313</v>
      </c>
      <c r="CN47" s="286">
        <f t="shared" si="236"/>
        <v>0.10793304448115706</v>
      </c>
      <c r="CO47" s="289" t="e">
        <f>CM47/CA47-1</f>
        <v>#VALUE!</v>
      </c>
      <c r="CP47" s="285">
        <f>SUM(CP48:CP50)</f>
        <v>22155</v>
      </c>
      <c r="CQ47" s="286">
        <f t="shared" si="237"/>
        <v>0.15400389267343251</v>
      </c>
      <c r="CR47" s="289" t="e">
        <f>CP47/CD47-1</f>
        <v>#VALUE!</v>
      </c>
      <c r="CS47" s="285">
        <f>SUM(CS48:CS50)</f>
        <v>27492</v>
      </c>
      <c r="CT47" s="286">
        <f t="shared" si="238"/>
        <v>0.11093311812771109</v>
      </c>
      <c r="CU47" s="289">
        <f>CS47/CG47-1</f>
        <v>0.31139095592444188</v>
      </c>
      <c r="CV47" s="285">
        <f>SUM(CV48:CV50)</f>
        <v>24583</v>
      </c>
      <c r="CW47" s="286">
        <f t="shared" si="239"/>
        <v>0.16399818543276096</v>
      </c>
      <c r="CX47" s="289">
        <f>CV47/CJ47-1</f>
        <v>0.66551490514905143</v>
      </c>
      <c r="CY47" s="285">
        <f>SUM(CY48:CY50)</f>
        <v>24115</v>
      </c>
      <c r="CZ47" s="286">
        <f t="shared" si="240"/>
        <v>0.12786727043278154</v>
      </c>
      <c r="DA47" s="289">
        <f>CY47/CM47-1</f>
        <v>0.39288396003003534</v>
      </c>
      <c r="DB47" s="285">
        <f>SUM(DB48:DB50)</f>
        <v>26712</v>
      </c>
      <c r="DC47" s="286">
        <f t="shared" si="241"/>
        <v>0.16217594560135998</v>
      </c>
      <c r="DD47" s="289">
        <f>DB47/CP47-1</f>
        <v>0.20568720379146921</v>
      </c>
      <c r="DE47" s="285">
        <f>SUM(DE48:DE50)</f>
        <v>33126</v>
      </c>
      <c r="DF47" s="286">
        <f t="shared" si="242"/>
        <v>0.11963120393209126</v>
      </c>
      <c r="DG47" s="289">
        <f>DE47/CS47-1</f>
        <v>0.20493234395460491</v>
      </c>
      <c r="DH47" s="285">
        <f>SUM(DH48:DH50)</f>
        <v>26379</v>
      </c>
      <c r="DI47" s="286">
        <f t="shared" si="243"/>
        <v>0.1667414650796761</v>
      </c>
      <c r="DJ47" s="289">
        <f>DH47/CV47-1</f>
        <v>7.3058617743969378E-2</v>
      </c>
      <c r="DK47" s="285">
        <f>SUM(DK48:DK50)</f>
        <v>23044</v>
      </c>
      <c r="DL47" s="286">
        <f t="shared" si="244"/>
        <v>0.10859054709957118</v>
      </c>
      <c r="DM47" s="289">
        <f>DK47/CY47-1</f>
        <v>-4.4412191582002936E-2</v>
      </c>
      <c r="DN47" s="285">
        <f>SUM(DN48:DN50)</f>
        <v>28004</v>
      </c>
      <c r="DO47" s="286">
        <f t="shared" si="245"/>
        <v>0.14981489803342535</v>
      </c>
      <c r="DP47" s="289">
        <f>DN47/DB47-1</f>
        <v>4.8367774782869022E-2</v>
      </c>
      <c r="DQ47" s="285">
        <f>SUM(DQ48:DQ50)</f>
        <v>42387</v>
      </c>
      <c r="DR47" s="286">
        <f t="shared" si="246"/>
        <v>0.12040974595409959</v>
      </c>
      <c r="DS47" s="289">
        <f>DQ47/DE47-1</f>
        <v>0.27956891867415323</v>
      </c>
      <c r="DT47" s="285">
        <f>SUM(DT48:DT50)</f>
        <v>29226</v>
      </c>
      <c r="DU47" s="286">
        <f t="shared" si="247"/>
        <v>0.15218942183016815</v>
      </c>
      <c r="DV47" s="289">
        <f>DT47/DH47-1</f>
        <v>0.10792675992266565</v>
      </c>
      <c r="DW47" s="285">
        <f>SUM(DW48:DW50)</f>
        <v>30110</v>
      </c>
      <c r="DX47" s="286">
        <f t="shared" si="248"/>
        <v>0.11590710494000624</v>
      </c>
      <c r="DY47" s="289">
        <f>DW47/DK47-1</f>
        <v>0.30663079326505804</v>
      </c>
      <c r="DZ47" s="285">
        <f>SUM(DZ48:DZ50)</f>
        <v>37298</v>
      </c>
      <c r="EA47" s="286">
        <f t="shared" si="249"/>
        <v>0.16033185745604608</v>
      </c>
      <c r="EB47" s="289">
        <f>DZ47/DN47-1</f>
        <v>0.33188115983430944</v>
      </c>
      <c r="EC47" s="285">
        <f>SUM(EC48:EC50)</f>
        <v>60865</v>
      </c>
      <c r="ED47" s="286">
        <f t="shared" si="250"/>
        <v>0.15028766142373887</v>
      </c>
      <c r="EE47" s="289">
        <f>EC47/DQ47-1</f>
        <v>0.43593554627598086</v>
      </c>
      <c r="EF47" s="285">
        <f>SUM(EF48:EF50)</f>
        <v>43833</v>
      </c>
      <c r="EG47" s="286">
        <f t="shared" si="251"/>
        <v>0.20996335592652024</v>
      </c>
      <c r="EH47" s="289">
        <f>EF47/DT47-1</f>
        <v>0.49979470334633547</v>
      </c>
      <c r="EI47" s="285">
        <f>SUM(EI48:EI50)</f>
        <v>54808</v>
      </c>
      <c r="EJ47" s="286">
        <f>EI47/EI$41</f>
        <v>0.1744016953952581</v>
      </c>
      <c r="EK47" s="289">
        <f>EI47/DW47-1</f>
        <v>0.820259050149452</v>
      </c>
      <c r="EL47" s="285">
        <f>SUM(EL48:EL50)</f>
        <v>56511</v>
      </c>
      <c r="EM47" s="286">
        <f>EL47/EL$41</f>
        <v>0.22806465282402083</v>
      </c>
      <c r="EN47" s="289">
        <f>EL47/DZ47-1</f>
        <v>0.515121454233471</v>
      </c>
      <c r="EO47" s="285">
        <f>SUM(EO48:EO50)</f>
        <v>83281</v>
      </c>
      <c r="EP47" s="286">
        <f t="shared" si="254"/>
        <v>0.18308586553639031</v>
      </c>
      <c r="EQ47" s="289">
        <f t="shared" si="256"/>
        <v>0.36829047892877687</v>
      </c>
      <c r="ER47" s="285">
        <f>SUM(ER48:ER50)</f>
        <v>58374</v>
      </c>
      <c r="ES47" s="286">
        <f t="shared" si="255"/>
        <v>0.22019199939646555</v>
      </c>
      <c r="ET47" s="289">
        <f>ER47/EF47-1</f>
        <v>0.33173636301416742</v>
      </c>
    </row>
    <row r="48" spans="2:150" ht="16.5" customHeight="1" outlineLevel="1">
      <c r="B48" s="222" t="s">
        <v>265</v>
      </c>
      <c r="C48" s="222" t="s">
        <v>1092</v>
      </c>
      <c r="D48" s="25" t="s">
        <v>80</v>
      </c>
      <c r="E48" s="25" t="s">
        <v>80</v>
      </c>
      <c r="F48" s="25" t="s">
        <v>80</v>
      </c>
      <c r="G48" s="25" t="s">
        <v>80</v>
      </c>
      <c r="H48" s="25" t="s">
        <v>80</v>
      </c>
      <c r="I48" s="25" t="s">
        <v>80</v>
      </c>
      <c r="J48" s="25" t="s">
        <v>80</v>
      </c>
      <c r="K48" s="25" t="s">
        <v>80</v>
      </c>
      <c r="L48" s="25" t="s">
        <v>80</v>
      </c>
      <c r="M48" s="25" t="s">
        <v>80</v>
      </c>
      <c r="N48" s="25" t="s">
        <v>80</v>
      </c>
      <c r="O48" s="25" t="s">
        <v>80</v>
      </c>
      <c r="P48" s="25" t="s">
        <v>80</v>
      </c>
      <c r="Q48" s="25" t="s">
        <v>80</v>
      </c>
      <c r="R48" s="25" t="s">
        <v>80</v>
      </c>
      <c r="S48" s="25" t="s">
        <v>80</v>
      </c>
      <c r="T48" s="25" t="s">
        <v>80</v>
      </c>
      <c r="U48" s="25" t="s">
        <v>80</v>
      </c>
      <c r="V48" s="25" t="s">
        <v>80</v>
      </c>
      <c r="W48" s="25" t="s">
        <v>80</v>
      </c>
      <c r="X48" s="25" t="s">
        <v>80</v>
      </c>
      <c r="Y48" s="25" t="s">
        <v>80</v>
      </c>
      <c r="Z48" s="25" t="s">
        <v>80</v>
      </c>
      <c r="AA48" s="25" t="s">
        <v>80</v>
      </c>
      <c r="AB48" s="25" t="s">
        <v>80</v>
      </c>
      <c r="AC48" s="25" t="s">
        <v>80</v>
      </c>
      <c r="AD48" s="25" t="s">
        <v>80</v>
      </c>
      <c r="AE48" s="31" t="s">
        <v>80</v>
      </c>
      <c r="AF48" s="25" t="s">
        <v>80</v>
      </c>
      <c r="AG48" s="25" t="s">
        <v>80</v>
      </c>
      <c r="AH48" s="31" t="s">
        <v>80</v>
      </c>
      <c r="AI48" s="25" t="s">
        <v>80</v>
      </c>
      <c r="AJ48" s="25" t="s">
        <v>80</v>
      </c>
      <c r="AK48" s="31" t="s">
        <v>80</v>
      </c>
      <c r="AL48" s="25" t="s">
        <v>80</v>
      </c>
      <c r="AM48" s="25" t="s">
        <v>80</v>
      </c>
      <c r="AN48" s="31" t="s">
        <v>80</v>
      </c>
      <c r="AO48" s="25" t="s">
        <v>80</v>
      </c>
      <c r="AP48" s="25" t="s">
        <v>80</v>
      </c>
      <c r="AQ48" s="31" t="s">
        <v>80</v>
      </c>
      <c r="AR48" s="25" t="s">
        <v>80</v>
      </c>
      <c r="AS48" s="25" t="s">
        <v>80</v>
      </c>
      <c r="AT48" s="31" t="s">
        <v>80</v>
      </c>
      <c r="AU48" s="25" t="s">
        <v>80</v>
      </c>
      <c r="AV48" s="25" t="s">
        <v>80</v>
      </c>
      <c r="AW48" s="31" t="s">
        <v>80</v>
      </c>
      <c r="AX48" s="25" t="s">
        <v>80</v>
      </c>
      <c r="AY48" s="25" t="s">
        <v>80</v>
      </c>
      <c r="AZ48" s="31" t="s">
        <v>80</v>
      </c>
      <c r="BA48" s="25" t="s">
        <v>80</v>
      </c>
      <c r="BB48" s="25" t="s">
        <v>80</v>
      </c>
      <c r="BC48" s="31" t="s">
        <v>80</v>
      </c>
      <c r="BD48" s="25" t="s">
        <v>80</v>
      </c>
      <c r="BE48" s="25" t="s">
        <v>80</v>
      </c>
      <c r="BF48" s="31" t="s">
        <v>80</v>
      </c>
      <c r="BG48" s="25" t="s">
        <v>80</v>
      </c>
      <c r="BH48" s="25" t="s">
        <v>80</v>
      </c>
      <c r="BI48" s="31" t="s">
        <v>80</v>
      </c>
      <c r="BJ48" s="25" t="s">
        <v>80</v>
      </c>
      <c r="BK48" s="25" t="s">
        <v>80</v>
      </c>
      <c r="BL48" s="31" t="s">
        <v>80</v>
      </c>
      <c r="BM48" s="25" t="s">
        <v>80</v>
      </c>
      <c r="BN48" s="25" t="s">
        <v>80</v>
      </c>
      <c r="BO48" s="31" t="s">
        <v>80</v>
      </c>
      <c r="BP48" s="25" t="s">
        <v>80</v>
      </c>
      <c r="BQ48" s="25" t="s">
        <v>80</v>
      </c>
      <c r="BR48" s="31" t="s">
        <v>80</v>
      </c>
      <c r="BS48" s="25" t="s">
        <v>80</v>
      </c>
      <c r="BT48" s="25" t="s">
        <v>80</v>
      </c>
      <c r="BU48" s="31" t="s">
        <v>80</v>
      </c>
      <c r="BV48" s="25" t="s">
        <v>80</v>
      </c>
      <c r="BW48" s="25" t="s">
        <v>80</v>
      </c>
      <c r="BX48" s="31" t="s">
        <v>80</v>
      </c>
      <c r="BY48" s="25" t="s">
        <v>80</v>
      </c>
      <c r="BZ48" s="8" t="s">
        <v>80</v>
      </c>
      <c r="CA48" s="31" t="s">
        <v>80</v>
      </c>
      <c r="CB48" s="25" t="s">
        <v>80</v>
      </c>
      <c r="CC48" s="25" t="s">
        <v>80</v>
      </c>
      <c r="CD48" s="31" t="s">
        <v>80</v>
      </c>
      <c r="CE48" s="25" t="s">
        <v>80</v>
      </c>
      <c r="CF48" s="25" t="s">
        <v>80</v>
      </c>
      <c r="CG48" s="31">
        <v>10156</v>
      </c>
      <c r="CH48" s="25">
        <f t="shared" si="234"/>
        <v>5.6343654126745482E-2</v>
      </c>
      <c r="CI48" s="25" t="e">
        <f t="shared" ref="CI48:CI50" si="279">CG48/BU48-1</f>
        <v>#VALUE!</v>
      </c>
      <c r="CJ48" s="31">
        <v>7265</v>
      </c>
      <c r="CK48" s="25">
        <f t="shared" si="235"/>
        <v>6.6669725612553909E-2</v>
      </c>
      <c r="CL48" s="25" t="e">
        <f t="shared" ref="CL48:CL50" si="280">CJ48/BX48-1</f>
        <v>#VALUE!</v>
      </c>
      <c r="CM48" s="31">
        <v>7168</v>
      </c>
      <c r="CN48" s="25">
        <f t="shared" si="236"/>
        <v>4.4686886319005019E-2</v>
      </c>
      <c r="CO48" s="25" t="e">
        <f t="shared" ref="CO48:CO50" si="281">CM48/CA48-1</f>
        <v>#VALUE!</v>
      </c>
      <c r="CP48" s="31">
        <v>10409</v>
      </c>
      <c r="CQ48" s="25">
        <f t="shared" si="237"/>
        <v>7.235506742666481E-2</v>
      </c>
      <c r="CR48" s="25" t="e">
        <f t="shared" ref="CR48:CR50" si="282">CP48/CD48-1</f>
        <v>#VALUE!</v>
      </c>
      <c r="CS48" s="31">
        <v>13207</v>
      </c>
      <c r="CT48" s="25">
        <f t="shared" si="238"/>
        <v>5.3291637244022999E-2</v>
      </c>
      <c r="CU48" s="25">
        <f t="shared" ref="CU48:CU50" si="283">CS48/CG48-1</f>
        <v>0.3004135486411974</v>
      </c>
      <c r="CV48" s="31">
        <v>11509</v>
      </c>
      <c r="CW48" s="25">
        <f t="shared" si="239"/>
        <v>7.6778876302552396E-2</v>
      </c>
      <c r="CX48" s="25">
        <f t="shared" ref="CX48:CX50" si="284">CV48/CJ48-1</f>
        <v>0.58417068134893335</v>
      </c>
      <c r="CY48" s="31">
        <v>10430</v>
      </c>
      <c r="CZ48" s="25">
        <f t="shared" si="240"/>
        <v>5.5303986341028878E-2</v>
      </c>
      <c r="DA48" s="25">
        <f t="shared" ref="DA48:DA50" si="285">CY48/CM48-1</f>
        <v>0.455078125</v>
      </c>
      <c r="DB48" s="31">
        <v>11786</v>
      </c>
      <c r="DC48" s="25">
        <f t="shared" si="241"/>
        <v>7.1556068241151113E-2</v>
      </c>
      <c r="DD48" s="25">
        <f t="shared" ref="DD48:DD50" si="286">DB48/CP48-1</f>
        <v>0.13228936497261978</v>
      </c>
      <c r="DE48" s="31">
        <v>14616</v>
      </c>
      <c r="DF48" s="25">
        <f t="shared" si="242"/>
        <v>5.2784208074365929E-2</v>
      </c>
      <c r="DG48" s="25">
        <f t="shared" ref="DG48:DG50" si="287">DE48/CS48-1</f>
        <v>0.10668584841372009</v>
      </c>
      <c r="DH48" s="31">
        <v>11668</v>
      </c>
      <c r="DI48" s="25">
        <f t="shared" si="243"/>
        <v>7.3753342224862989E-2</v>
      </c>
      <c r="DJ48" s="25">
        <f t="shared" ref="DJ48:DJ50" si="288">DH48/CV48-1</f>
        <v>1.3815275002172278E-2</v>
      </c>
      <c r="DK48" s="31">
        <v>10192</v>
      </c>
      <c r="DL48" s="25">
        <f t="shared" si="244"/>
        <v>4.8027896894585552E-2</v>
      </c>
      <c r="DM48" s="25">
        <f t="shared" ref="DM48:DM50" si="289">DK48/CY48-1</f>
        <v>-2.2818791946308759E-2</v>
      </c>
      <c r="DN48" s="31">
        <v>13904</v>
      </c>
      <c r="DO48" s="25">
        <f t="shared" si="245"/>
        <v>7.4383171770345161E-2</v>
      </c>
      <c r="DP48" s="25">
        <f t="shared" ref="DP48:DP50" si="290">DN48/DB48-1</f>
        <v>0.17970473443068036</v>
      </c>
      <c r="DQ48" s="31">
        <v>20244</v>
      </c>
      <c r="DR48" s="25">
        <f t="shared" si="246"/>
        <v>5.750760603710553E-2</v>
      </c>
      <c r="DS48" s="25">
        <f t="shared" ref="DS48:DS50" si="291">DQ48/DE48-1</f>
        <v>0.38505747126436773</v>
      </c>
      <c r="DT48" s="31">
        <v>14117</v>
      </c>
      <c r="DU48" s="25">
        <f t="shared" si="247"/>
        <v>7.3511875315694378E-2</v>
      </c>
      <c r="DV48" s="25">
        <f t="shared" ref="DV48:DV50" si="292">DT48/DH48-1</f>
        <v>0.20989029825162842</v>
      </c>
      <c r="DW48" s="31">
        <v>14050</v>
      </c>
      <c r="DX48" s="25">
        <f t="shared" si="248"/>
        <v>5.4084849698010216E-2</v>
      </c>
      <c r="DY48" s="25">
        <f t="shared" ref="DY48:DY50" si="293">DW48/DK48-1</f>
        <v>0.37853218210361073</v>
      </c>
      <c r="DZ48" s="31">
        <v>17303</v>
      </c>
      <c r="EA48" s="25">
        <f t="shared" si="249"/>
        <v>7.4379916605768814E-2</v>
      </c>
      <c r="EB48" s="25">
        <f t="shared" ref="EB48:EB50" si="294">DZ48/DN48-1</f>
        <v>0.24446202531645578</v>
      </c>
      <c r="EC48" s="31">
        <v>28265</v>
      </c>
      <c r="ED48" s="25">
        <f t="shared" si="250"/>
        <v>6.9791846712264502E-2</v>
      </c>
      <c r="EE48" s="25">
        <f t="shared" ref="EE48:EE50" si="295">EC48/DQ48-1</f>
        <v>0.39621616281367311</v>
      </c>
      <c r="EF48" s="31">
        <v>20378</v>
      </c>
      <c r="EG48" s="25">
        <f t="shared" si="251"/>
        <v>9.7612147630110405E-2</v>
      </c>
      <c r="EH48" s="25">
        <f t="shared" ref="EH48:EH50" si="296">EF48/DT48-1</f>
        <v>0.44350782744209116</v>
      </c>
      <c r="EI48" s="31">
        <v>23911</v>
      </c>
      <c r="EJ48" s="25">
        <f t="shared" si="252"/>
        <v>7.6085953484820043E-2</v>
      </c>
      <c r="EK48" s="25">
        <f t="shared" ref="EK48:EK50" si="297">EI48/DW48-1</f>
        <v>0.70185053380782914</v>
      </c>
      <c r="EL48" s="31">
        <v>27259</v>
      </c>
      <c r="EM48" s="25">
        <f t="shared" ref="EM48:EM50" si="298">EL48/EL$41</f>
        <v>0.11001069475553403</v>
      </c>
      <c r="EN48" s="25">
        <f t="shared" ref="EN48:EN50" si="299">EL48/DZ48-1</f>
        <v>0.57539155059816216</v>
      </c>
      <c r="EO48" s="31">
        <v>37629</v>
      </c>
      <c r="EP48" s="25">
        <f t="shared" si="254"/>
        <v>8.2724007087677021E-2</v>
      </c>
      <c r="EQ48" s="25">
        <f t="shared" si="256"/>
        <v>0.33129311869803635</v>
      </c>
      <c r="ER48" s="31">
        <v>27177</v>
      </c>
      <c r="ES48" s="25">
        <f t="shared" si="255"/>
        <v>0.1025140981875106</v>
      </c>
      <c r="ET48" s="25">
        <f t="shared" ref="ET48:ET50" si="300">ER48/EF48-1</f>
        <v>0.33364412601825499</v>
      </c>
    </row>
    <row r="49" spans="2:150" ht="16.5" customHeight="1" outlineLevel="1">
      <c r="B49" s="222" t="s">
        <v>266</v>
      </c>
      <c r="C49" s="222" t="s">
        <v>1093</v>
      </c>
      <c r="D49" s="25" t="s">
        <v>80</v>
      </c>
      <c r="E49" s="25" t="s">
        <v>80</v>
      </c>
      <c r="F49" s="25" t="s">
        <v>80</v>
      </c>
      <c r="G49" s="25" t="s">
        <v>80</v>
      </c>
      <c r="H49" s="25" t="s">
        <v>80</v>
      </c>
      <c r="I49" s="25" t="s">
        <v>80</v>
      </c>
      <c r="J49" s="25" t="s">
        <v>80</v>
      </c>
      <c r="K49" s="25" t="s">
        <v>80</v>
      </c>
      <c r="L49" s="25" t="s">
        <v>80</v>
      </c>
      <c r="M49" s="25" t="s">
        <v>80</v>
      </c>
      <c r="N49" s="25" t="s">
        <v>80</v>
      </c>
      <c r="O49" s="25" t="s">
        <v>80</v>
      </c>
      <c r="P49" s="25" t="s">
        <v>80</v>
      </c>
      <c r="Q49" s="25" t="s">
        <v>80</v>
      </c>
      <c r="R49" s="25" t="s">
        <v>80</v>
      </c>
      <c r="S49" s="25" t="s">
        <v>80</v>
      </c>
      <c r="T49" s="25" t="s">
        <v>80</v>
      </c>
      <c r="U49" s="25" t="s">
        <v>80</v>
      </c>
      <c r="V49" s="25" t="s">
        <v>80</v>
      </c>
      <c r="W49" s="25" t="s">
        <v>80</v>
      </c>
      <c r="X49" s="25" t="s">
        <v>80</v>
      </c>
      <c r="Y49" s="25" t="s">
        <v>80</v>
      </c>
      <c r="Z49" s="25" t="s">
        <v>80</v>
      </c>
      <c r="AA49" s="25" t="s">
        <v>80</v>
      </c>
      <c r="AB49" s="25" t="s">
        <v>80</v>
      </c>
      <c r="AC49" s="25" t="s">
        <v>80</v>
      </c>
      <c r="AD49" s="25" t="s">
        <v>80</v>
      </c>
      <c r="AE49" s="31" t="s">
        <v>80</v>
      </c>
      <c r="AF49" s="25" t="s">
        <v>80</v>
      </c>
      <c r="AG49" s="25" t="s">
        <v>80</v>
      </c>
      <c r="AH49" s="31" t="s">
        <v>80</v>
      </c>
      <c r="AI49" s="25" t="s">
        <v>80</v>
      </c>
      <c r="AJ49" s="25" t="s">
        <v>80</v>
      </c>
      <c r="AK49" s="31" t="s">
        <v>80</v>
      </c>
      <c r="AL49" s="25" t="s">
        <v>80</v>
      </c>
      <c r="AM49" s="25" t="s">
        <v>80</v>
      </c>
      <c r="AN49" s="31" t="s">
        <v>80</v>
      </c>
      <c r="AO49" s="25" t="s">
        <v>80</v>
      </c>
      <c r="AP49" s="25" t="s">
        <v>80</v>
      </c>
      <c r="AQ49" s="31" t="s">
        <v>80</v>
      </c>
      <c r="AR49" s="25" t="s">
        <v>80</v>
      </c>
      <c r="AS49" s="25" t="s">
        <v>80</v>
      </c>
      <c r="AT49" s="31" t="s">
        <v>80</v>
      </c>
      <c r="AU49" s="25" t="s">
        <v>80</v>
      </c>
      <c r="AV49" s="25" t="s">
        <v>80</v>
      </c>
      <c r="AW49" s="31" t="s">
        <v>80</v>
      </c>
      <c r="AX49" s="25" t="s">
        <v>80</v>
      </c>
      <c r="AY49" s="25" t="s">
        <v>80</v>
      </c>
      <c r="AZ49" s="31" t="s">
        <v>80</v>
      </c>
      <c r="BA49" s="25" t="s">
        <v>80</v>
      </c>
      <c r="BB49" s="25" t="s">
        <v>80</v>
      </c>
      <c r="BC49" s="31" t="s">
        <v>80</v>
      </c>
      <c r="BD49" s="25" t="s">
        <v>80</v>
      </c>
      <c r="BE49" s="25" t="s">
        <v>80</v>
      </c>
      <c r="BF49" s="31" t="s">
        <v>80</v>
      </c>
      <c r="BG49" s="25" t="s">
        <v>80</v>
      </c>
      <c r="BH49" s="25" t="s">
        <v>80</v>
      </c>
      <c r="BI49" s="31" t="s">
        <v>80</v>
      </c>
      <c r="BJ49" s="25" t="s">
        <v>80</v>
      </c>
      <c r="BK49" s="25" t="s">
        <v>80</v>
      </c>
      <c r="BL49" s="31" t="s">
        <v>80</v>
      </c>
      <c r="BM49" s="25" t="s">
        <v>80</v>
      </c>
      <c r="BN49" s="25" t="s">
        <v>80</v>
      </c>
      <c r="BO49" s="31" t="s">
        <v>80</v>
      </c>
      <c r="BP49" s="25" t="s">
        <v>80</v>
      </c>
      <c r="BQ49" s="25" t="s">
        <v>80</v>
      </c>
      <c r="BR49" s="31" t="s">
        <v>80</v>
      </c>
      <c r="BS49" s="25" t="s">
        <v>80</v>
      </c>
      <c r="BT49" s="25" t="s">
        <v>80</v>
      </c>
      <c r="BU49" s="31" t="s">
        <v>80</v>
      </c>
      <c r="BV49" s="25" t="s">
        <v>80</v>
      </c>
      <c r="BW49" s="25" t="s">
        <v>80</v>
      </c>
      <c r="BX49" s="31" t="s">
        <v>80</v>
      </c>
      <c r="BY49" s="25" t="s">
        <v>80</v>
      </c>
      <c r="BZ49" s="8" t="s">
        <v>80</v>
      </c>
      <c r="CA49" s="31" t="s">
        <v>80</v>
      </c>
      <c r="CB49" s="25" t="s">
        <v>80</v>
      </c>
      <c r="CC49" s="25" t="s">
        <v>80</v>
      </c>
      <c r="CD49" s="31" t="s">
        <v>80</v>
      </c>
      <c r="CE49" s="25" t="s">
        <v>80</v>
      </c>
      <c r="CF49" s="25" t="s">
        <v>80</v>
      </c>
      <c r="CG49" s="31">
        <v>6029</v>
      </c>
      <c r="CH49" s="25">
        <f t="shared" si="234"/>
        <v>3.3447803340896858E-2</v>
      </c>
      <c r="CI49" s="25" t="e">
        <f t="shared" si="279"/>
        <v>#VALUE!</v>
      </c>
      <c r="CJ49" s="31">
        <v>3809</v>
      </c>
      <c r="CK49" s="25">
        <f t="shared" si="235"/>
        <v>3.4954574653574377E-2</v>
      </c>
      <c r="CL49" s="25" t="e">
        <f t="shared" si="280"/>
        <v>#VALUE!</v>
      </c>
      <c r="CM49" s="31">
        <v>4727</v>
      </c>
      <c r="CN49" s="25">
        <f t="shared" si="236"/>
        <v>2.946915619837287E-2</v>
      </c>
      <c r="CO49" s="25" t="e">
        <f t="shared" si="281"/>
        <v>#VALUE!</v>
      </c>
      <c r="CP49" s="31">
        <v>5460</v>
      </c>
      <c r="CQ49" s="25">
        <f t="shared" si="237"/>
        <v>3.7953565966912274E-2</v>
      </c>
      <c r="CR49" s="25" t="e">
        <f t="shared" si="282"/>
        <v>#VALUE!</v>
      </c>
      <c r="CS49" s="31">
        <v>5756</v>
      </c>
      <c r="CT49" s="25">
        <f t="shared" si="238"/>
        <v>2.3226066780994654E-2</v>
      </c>
      <c r="CU49" s="25">
        <f t="shared" si="283"/>
        <v>-4.5281141151103044E-2</v>
      </c>
      <c r="CV49" s="31">
        <v>5526</v>
      </c>
      <c r="CW49" s="25">
        <f t="shared" si="239"/>
        <v>3.6865068246407555E-2</v>
      </c>
      <c r="CX49" s="25">
        <f t="shared" si="284"/>
        <v>0.45077448149120514</v>
      </c>
      <c r="CY49" s="31">
        <v>5719</v>
      </c>
      <c r="CZ49" s="25">
        <f t="shared" si="240"/>
        <v>3.0324400564174896E-2</v>
      </c>
      <c r="DA49" s="25">
        <f t="shared" si="285"/>
        <v>0.20985826105352223</v>
      </c>
      <c r="DB49" s="31">
        <v>6156</v>
      </c>
      <c r="DC49" s="25">
        <f t="shared" si="241"/>
        <v>3.7374779916216377E-2</v>
      </c>
      <c r="DD49" s="25">
        <f t="shared" si="286"/>
        <v>0.12747252747252746</v>
      </c>
      <c r="DE49" s="31">
        <v>7635</v>
      </c>
      <c r="DF49" s="25">
        <f t="shared" si="242"/>
        <v>2.7573031516679246E-2</v>
      </c>
      <c r="DG49" s="25">
        <f t="shared" si="287"/>
        <v>0.32644197359277283</v>
      </c>
      <c r="DH49" s="31">
        <v>6378</v>
      </c>
      <c r="DI49" s="25">
        <f t="shared" si="243"/>
        <v>4.0315291113316436E-2</v>
      </c>
      <c r="DJ49" s="25">
        <f t="shared" si="288"/>
        <v>0.15418023887079269</v>
      </c>
      <c r="DK49" s="31">
        <v>5966</v>
      </c>
      <c r="DL49" s="25">
        <f t="shared" si="244"/>
        <v>2.8113660996183027E-2</v>
      </c>
      <c r="DM49" s="25">
        <f t="shared" si="289"/>
        <v>4.3189368770764069E-2</v>
      </c>
      <c r="DN49" s="31">
        <v>6396</v>
      </c>
      <c r="DO49" s="25">
        <f t="shared" si="245"/>
        <v>3.4217114977209986E-2</v>
      </c>
      <c r="DP49" s="25">
        <f t="shared" si="290"/>
        <v>3.8986354775828458E-2</v>
      </c>
      <c r="DQ49" s="31">
        <v>9377</v>
      </c>
      <c r="DR49" s="25">
        <f t="shared" si="246"/>
        <v>2.6637464029338993E-2</v>
      </c>
      <c r="DS49" s="25">
        <f t="shared" si="291"/>
        <v>0.22815979043876888</v>
      </c>
      <c r="DT49" s="31">
        <v>7243</v>
      </c>
      <c r="DU49" s="25">
        <f t="shared" si="247"/>
        <v>3.7716690012862104E-2</v>
      </c>
      <c r="DV49" s="25">
        <f t="shared" si="292"/>
        <v>0.13562245217936653</v>
      </c>
      <c r="DW49" s="31">
        <v>7320</v>
      </c>
      <c r="DX49" s="25">
        <f t="shared" si="248"/>
        <v>2.8178014219888598E-2</v>
      </c>
      <c r="DY49" s="25">
        <f t="shared" si="293"/>
        <v>0.22695273214884337</v>
      </c>
      <c r="DZ49" s="31">
        <v>8762</v>
      </c>
      <c r="EA49" s="25">
        <f t="shared" si="249"/>
        <v>3.766496152688819E-2</v>
      </c>
      <c r="EB49" s="25">
        <f t="shared" si="294"/>
        <v>0.36991869918699183</v>
      </c>
      <c r="EC49" s="31">
        <v>15060</v>
      </c>
      <c r="ED49" s="25">
        <f t="shared" si="250"/>
        <v>3.7186103360576803E-2</v>
      </c>
      <c r="EE49" s="25">
        <f t="shared" si="295"/>
        <v>0.60605737442678898</v>
      </c>
      <c r="EF49" s="31">
        <v>11084</v>
      </c>
      <c r="EG49" s="25">
        <f t="shared" si="251"/>
        <v>5.3093190908437719E-2</v>
      </c>
      <c r="EH49" s="25">
        <f t="shared" si="296"/>
        <v>0.53030512218693904</v>
      </c>
      <c r="EI49" s="31">
        <v>14474</v>
      </c>
      <c r="EJ49" s="25">
        <f t="shared" si="252"/>
        <v>4.6056965026108704E-2</v>
      </c>
      <c r="EK49" s="25">
        <f t="shared" si="297"/>
        <v>0.97732240437158469</v>
      </c>
      <c r="EL49" s="31">
        <v>14178</v>
      </c>
      <c r="EM49" s="25">
        <f t="shared" si="298"/>
        <v>5.7218959985471274E-2</v>
      </c>
      <c r="EN49" s="25">
        <f t="shared" si="299"/>
        <v>0.61812371604656469</v>
      </c>
      <c r="EO49" s="31">
        <v>21151</v>
      </c>
      <c r="EP49" s="25">
        <f t="shared" si="254"/>
        <v>4.6498590818556347E-2</v>
      </c>
      <c r="EQ49" s="25">
        <f t="shared" si="256"/>
        <v>0.40444887118193895</v>
      </c>
      <c r="ER49" s="31">
        <v>16531</v>
      </c>
      <c r="ES49" s="25">
        <f t="shared" si="255"/>
        <v>6.2356424812810021E-2</v>
      </c>
      <c r="ET49" s="25">
        <f t="shared" si="300"/>
        <v>0.49142908697221221</v>
      </c>
    </row>
    <row r="50" spans="2:150" ht="16.5" customHeight="1" outlineLevel="1">
      <c r="B50" s="222" t="s">
        <v>1099</v>
      </c>
      <c r="C50" s="222" t="s">
        <v>1094</v>
      </c>
      <c r="D50" s="25" t="s">
        <v>80</v>
      </c>
      <c r="E50" s="25" t="s">
        <v>80</v>
      </c>
      <c r="F50" s="25" t="s">
        <v>80</v>
      </c>
      <c r="G50" s="25" t="s">
        <v>80</v>
      </c>
      <c r="H50" s="25" t="s">
        <v>80</v>
      </c>
      <c r="I50" s="25" t="s">
        <v>80</v>
      </c>
      <c r="J50" s="25" t="s">
        <v>80</v>
      </c>
      <c r="K50" s="25" t="s">
        <v>80</v>
      </c>
      <c r="L50" s="25" t="s">
        <v>80</v>
      </c>
      <c r="M50" s="25" t="s">
        <v>80</v>
      </c>
      <c r="N50" s="25" t="s">
        <v>80</v>
      </c>
      <c r="O50" s="25" t="s">
        <v>80</v>
      </c>
      <c r="P50" s="25" t="s">
        <v>80</v>
      </c>
      <c r="Q50" s="25" t="s">
        <v>80</v>
      </c>
      <c r="R50" s="25" t="s">
        <v>80</v>
      </c>
      <c r="S50" s="25" t="s">
        <v>80</v>
      </c>
      <c r="T50" s="25" t="s">
        <v>80</v>
      </c>
      <c r="U50" s="25" t="s">
        <v>80</v>
      </c>
      <c r="V50" s="25" t="s">
        <v>80</v>
      </c>
      <c r="W50" s="25" t="s">
        <v>80</v>
      </c>
      <c r="X50" s="25" t="s">
        <v>80</v>
      </c>
      <c r="Y50" s="25" t="s">
        <v>80</v>
      </c>
      <c r="Z50" s="25" t="s">
        <v>80</v>
      </c>
      <c r="AA50" s="25" t="s">
        <v>80</v>
      </c>
      <c r="AB50" s="25" t="s">
        <v>80</v>
      </c>
      <c r="AC50" s="25" t="s">
        <v>80</v>
      </c>
      <c r="AD50" s="25" t="s">
        <v>80</v>
      </c>
      <c r="AE50" s="31" t="s">
        <v>80</v>
      </c>
      <c r="AF50" s="25" t="s">
        <v>80</v>
      </c>
      <c r="AG50" s="25" t="s">
        <v>80</v>
      </c>
      <c r="AH50" s="31" t="s">
        <v>80</v>
      </c>
      <c r="AI50" s="25" t="s">
        <v>80</v>
      </c>
      <c r="AJ50" s="25" t="s">
        <v>80</v>
      </c>
      <c r="AK50" s="31" t="s">
        <v>80</v>
      </c>
      <c r="AL50" s="25" t="s">
        <v>80</v>
      </c>
      <c r="AM50" s="25" t="s">
        <v>80</v>
      </c>
      <c r="AN50" s="31" t="s">
        <v>80</v>
      </c>
      <c r="AO50" s="25" t="s">
        <v>80</v>
      </c>
      <c r="AP50" s="25" t="s">
        <v>80</v>
      </c>
      <c r="AQ50" s="31" t="s">
        <v>80</v>
      </c>
      <c r="AR50" s="25" t="s">
        <v>80</v>
      </c>
      <c r="AS50" s="25" t="s">
        <v>80</v>
      </c>
      <c r="AT50" s="31" t="s">
        <v>80</v>
      </c>
      <c r="AU50" s="25" t="s">
        <v>80</v>
      </c>
      <c r="AV50" s="25" t="s">
        <v>80</v>
      </c>
      <c r="AW50" s="31" t="s">
        <v>80</v>
      </c>
      <c r="AX50" s="25" t="s">
        <v>80</v>
      </c>
      <c r="AY50" s="25" t="s">
        <v>80</v>
      </c>
      <c r="AZ50" s="31" t="s">
        <v>80</v>
      </c>
      <c r="BA50" s="25" t="s">
        <v>80</v>
      </c>
      <c r="BB50" s="25" t="s">
        <v>80</v>
      </c>
      <c r="BC50" s="31" t="s">
        <v>80</v>
      </c>
      <c r="BD50" s="25" t="s">
        <v>80</v>
      </c>
      <c r="BE50" s="25" t="s">
        <v>80</v>
      </c>
      <c r="BF50" s="31" t="s">
        <v>80</v>
      </c>
      <c r="BG50" s="25" t="s">
        <v>80</v>
      </c>
      <c r="BH50" s="25" t="s">
        <v>80</v>
      </c>
      <c r="BI50" s="31" t="s">
        <v>80</v>
      </c>
      <c r="BJ50" s="25" t="s">
        <v>80</v>
      </c>
      <c r="BK50" s="25" t="s">
        <v>80</v>
      </c>
      <c r="BL50" s="31" t="s">
        <v>80</v>
      </c>
      <c r="BM50" s="25" t="s">
        <v>80</v>
      </c>
      <c r="BN50" s="25" t="s">
        <v>80</v>
      </c>
      <c r="BO50" s="31" t="s">
        <v>80</v>
      </c>
      <c r="BP50" s="25" t="s">
        <v>80</v>
      </c>
      <c r="BQ50" s="25" t="s">
        <v>80</v>
      </c>
      <c r="BR50" s="31" t="s">
        <v>80</v>
      </c>
      <c r="BS50" s="25" t="s">
        <v>80</v>
      </c>
      <c r="BT50" s="25" t="s">
        <v>80</v>
      </c>
      <c r="BU50" s="31" t="s">
        <v>80</v>
      </c>
      <c r="BV50" s="25" t="s">
        <v>80</v>
      </c>
      <c r="BW50" s="25" t="s">
        <v>80</v>
      </c>
      <c r="BX50" s="31" t="s">
        <v>80</v>
      </c>
      <c r="BY50" s="25" t="s">
        <v>80</v>
      </c>
      <c r="BZ50" s="8" t="s">
        <v>80</v>
      </c>
      <c r="CA50" s="31" t="s">
        <v>80</v>
      </c>
      <c r="CB50" s="25" t="s">
        <v>80</v>
      </c>
      <c r="CC50" s="25" t="s">
        <v>80</v>
      </c>
      <c r="CD50" s="31" t="s">
        <v>80</v>
      </c>
      <c r="CE50" s="25" t="s">
        <v>80</v>
      </c>
      <c r="CF50" s="25" t="s">
        <v>80</v>
      </c>
      <c r="CG50" s="31">
        <v>4779</v>
      </c>
      <c r="CH50" s="25">
        <f t="shared" si="234"/>
        <v>2.6513029053930354E-2</v>
      </c>
      <c r="CI50" s="25" t="e">
        <f t="shared" si="279"/>
        <v>#VALUE!</v>
      </c>
      <c r="CJ50" s="31">
        <v>3686</v>
      </c>
      <c r="CK50" s="25">
        <f t="shared" si="235"/>
        <v>3.382582362118014E-2</v>
      </c>
      <c r="CL50" s="25" t="e">
        <f t="shared" si="280"/>
        <v>#VALUE!</v>
      </c>
      <c r="CM50" s="31">
        <v>5418</v>
      </c>
      <c r="CN50" s="25">
        <f t="shared" si="236"/>
        <v>3.3777001963779182E-2</v>
      </c>
      <c r="CO50" s="25" t="e">
        <f t="shared" si="281"/>
        <v>#VALUE!</v>
      </c>
      <c r="CP50" s="31">
        <v>6286</v>
      </c>
      <c r="CQ50" s="25">
        <f t="shared" si="237"/>
        <v>4.3695259279855417E-2</v>
      </c>
      <c r="CR50" s="25" t="e">
        <f t="shared" si="282"/>
        <v>#VALUE!</v>
      </c>
      <c r="CS50" s="31">
        <v>8529</v>
      </c>
      <c r="CT50" s="25">
        <f t="shared" si="238"/>
        <v>3.4415414102693435E-2</v>
      </c>
      <c r="CU50" s="25">
        <f t="shared" si="283"/>
        <v>0.78468298807281855</v>
      </c>
      <c r="CV50" s="31">
        <v>7548</v>
      </c>
      <c r="CW50" s="25">
        <f t="shared" si="239"/>
        <v>5.0354240883800985E-2</v>
      </c>
      <c r="CX50" s="25">
        <f t="shared" si="284"/>
        <v>1.0477482365708086</v>
      </c>
      <c r="CY50" s="31">
        <v>7966</v>
      </c>
      <c r="CZ50" s="25">
        <f t="shared" si="240"/>
        <v>4.2238883527577757E-2</v>
      </c>
      <c r="DA50" s="25">
        <f t="shared" si="285"/>
        <v>0.47028423772609829</v>
      </c>
      <c r="DB50" s="31">
        <v>8770</v>
      </c>
      <c r="DC50" s="25">
        <f t="shared" si="241"/>
        <v>5.3245097443992473E-2</v>
      </c>
      <c r="DD50" s="25">
        <f t="shared" si="286"/>
        <v>0.39516385618835503</v>
      </c>
      <c r="DE50" s="31">
        <v>10875</v>
      </c>
      <c r="DF50" s="25">
        <f t="shared" si="242"/>
        <v>3.9273964341046075E-2</v>
      </c>
      <c r="DG50" s="25">
        <f t="shared" si="287"/>
        <v>0.275061554695744</v>
      </c>
      <c r="DH50" s="31">
        <v>8333</v>
      </c>
      <c r="DI50" s="25">
        <f t="shared" si="243"/>
        <v>5.2672831741496687E-2</v>
      </c>
      <c r="DJ50" s="25">
        <f t="shared" si="288"/>
        <v>0.10400105988341291</v>
      </c>
      <c r="DK50" s="31">
        <v>6886</v>
      </c>
      <c r="DL50" s="25">
        <f t="shared" si="244"/>
        <v>3.2448989208802598E-2</v>
      </c>
      <c r="DM50" s="25">
        <f t="shared" si="289"/>
        <v>-0.13557619884509164</v>
      </c>
      <c r="DN50" s="31">
        <v>7704</v>
      </c>
      <c r="DO50" s="25">
        <f t="shared" si="245"/>
        <v>4.1214611285870194E-2</v>
      </c>
      <c r="DP50" s="25">
        <f t="shared" si="290"/>
        <v>-0.12155074116305586</v>
      </c>
      <c r="DQ50" s="31">
        <v>12766</v>
      </c>
      <c r="DR50" s="25">
        <f t="shared" si="246"/>
        <v>3.6264675887655071E-2</v>
      </c>
      <c r="DS50" s="25">
        <f t="shared" si="291"/>
        <v>0.17388505747126426</v>
      </c>
      <c r="DT50" s="31">
        <v>7866</v>
      </c>
      <c r="DU50" s="25">
        <f t="shared" si="247"/>
        <v>4.0960856501611666E-2</v>
      </c>
      <c r="DV50" s="25">
        <f t="shared" si="292"/>
        <v>-5.6042241689667538E-2</v>
      </c>
      <c r="DW50" s="31">
        <v>8740</v>
      </c>
      <c r="DX50" s="25">
        <f t="shared" si="248"/>
        <v>3.3644241022107425E-2</v>
      </c>
      <c r="DY50" s="25">
        <f t="shared" si="293"/>
        <v>0.26924194016845782</v>
      </c>
      <c r="DZ50" s="31">
        <v>11233</v>
      </c>
      <c r="EA50" s="25">
        <f t="shared" si="249"/>
        <v>4.8286979323389073E-2</v>
      </c>
      <c r="EB50" s="25">
        <f t="shared" si="294"/>
        <v>0.45807372793354095</v>
      </c>
      <c r="EC50" s="31">
        <v>17540</v>
      </c>
      <c r="ED50" s="25">
        <f t="shared" si="250"/>
        <v>4.3309711350897555E-2</v>
      </c>
      <c r="EE50" s="25">
        <f t="shared" si="295"/>
        <v>0.37396208679304399</v>
      </c>
      <c r="EF50" s="31">
        <v>12371</v>
      </c>
      <c r="EG50" s="25">
        <f t="shared" si="251"/>
        <v>5.9258017387972123E-2</v>
      </c>
      <c r="EH50" s="25">
        <f t="shared" si="296"/>
        <v>0.57271802695143648</v>
      </c>
      <c r="EI50" s="31">
        <v>16423</v>
      </c>
      <c r="EJ50" s="25">
        <f t="shared" si="252"/>
        <v>5.2258776884329367E-2</v>
      </c>
      <c r="EK50" s="25">
        <f t="shared" si="297"/>
        <v>0.87906178489702524</v>
      </c>
      <c r="EL50" s="31">
        <v>15074</v>
      </c>
      <c r="EM50" s="25">
        <f t="shared" si="298"/>
        <v>6.0834998083015519E-2</v>
      </c>
      <c r="EN50" s="25">
        <f t="shared" si="299"/>
        <v>0.34193892993857378</v>
      </c>
      <c r="EO50" s="31">
        <v>24501</v>
      </c>
      <c r="EP50" s="25">
        <f t="shared" si="254"/>
        <v>5.3863267630156926E-2</v>
      </c>
      <c r="EQ50" s="25">
        <f t="shared" si="256"/>
        <v>0.39686431014823254</v>
      </c>
      <c r="ER50" s="31">
        <v>14666</v>
      </c>
      <c r="ES50" s="25">
        <f t="shared" si="255"/>
        <v>5.5321476396144924E-2</v>
      </c>
      <c r="ET50" s="25">
        <f t="shared" si="300"/>
        <v>0.18551450974052219</v>
      </c>
    </row>
    <row r="52" spans="2:150" s="199" customFormat="1" ht="16.5" customHeight="1">
      <c r="B52" s="45" t="s">
        <v>30</v>
      </c>
      <c r="C52" s="45" t="s">
        <v>31</v>
      </c>
      <c r="D52" s="367" t="s">
        <v>80</v>
      </c>
      <c r="E52" s="96" t="s">
        <v>80</v>
      </c>
      <c r="F52" s="96" t="s">
        <v>80</v>
      </c>
      <c r="G52" s="367" t="s">
        <v>80</v>
      </c>
      <c r="H52" s="96" t="s">
        <v>80</v>
      </c>
      <c r="I52" s="96" t="s">
        <v>80</v>
      </c>
      <c r="J52" s="367" t="s">
        <v>80</v>
      </c>
      <c r="K52" s="96" t="s">
        <v>80</v>
      </c>
      <c r="L52" s="96" t="s">
        <v>80</v>
      </c>
      <c r="M52" s="367" t="s">
        <v>80</v>
      </c>
      <c r="N52" s="96" t="s">
        <v>80</v>
      </c>
      <c r="O52" s="96" t="s">
        <v>80</v>
      </c>
      <c r="P52" s="367" t="s">
        <v>80</v>
      </c>
      <c r="Q52" s="96" t="s">
        <v>80</v>
      </c>
      <c r="R52" s="95" t="s">
        <v>80</v>
      </c>
      <c r="S52" s="367" t="s">
        <v>80</v>
      </c>
      <c r="T52" s="96" t="s">
        <v>80</v>
      </c>
      <c r="U52" s="95" t="s">
        <v>80</v>
      </c>
      <c r="V52" s="367" t="s">
        <v>80</v>
      </c>
      <c r="W52" s="96" t="s">
        <v>80</v>
      </c>
      <c r="X52" s="95" t="s">
        <v>80</v>
      </c>
      <c r="Y52" s="367" t="s">
        <v>80</v>
      </c>
      <c r="Z52" s="96" t="s">
        <v>80</v>
      </c>
      <c r="AA52" s="95" t="s">
        <v>80</v>
      </c>
      <c r="AB52" s="367" t="s">
        <v>80</v>
      </c>
      <c r="AC52" s="96" t="s">
        <v>80</v>
      </c>
      <c r="AD52" s="97" t="s">
        <v>80</v>
      </c>
      <c r="AE52" s="367" t="s">
        <v>80</v>
      </c>
      <c r="AF52" s="96" t="s">
        <v>80</v>
      </c>
      <c r="AG52" s="97" t="s">
        <v>80</v>
      </c>
      <c r="AH52" s="367" t="s">
        <v>80</v>
      </c>
      <c r="AI52" s="96" t="s">
        <v>80</v>
      </c>
      <c r="AJ52" s="97" t="s">
        <v>80</v>
      </c>
      <c r="AK52" s="367" t="s">
        <v>80</v>
      </c>
      <c r="AL52" s="96" t="s">
        <v>80</v>
      </c>
      <c r="AM52" s="97" t="s">
        <v>80</v>
      </c>
      <c r="AN52" s="367" t="s">
        <v>80</v>
      </c>
      <c r="AO52" s="96" t="s">
        <v>80</v>
      </c>
      <c r="AP52" s="97" t="s">
        <v>80</v>
      </c>
      <c r="AQ52" s="367" t="s">
        <v>80</v>
      </c>
      <c r="AR52" s="96" t="s">
        <v>80</v>
      </c>
      <c r="AS52" s="97" t="s">
        <v>80</v>
      </c>
      <c r="AT52" s="367" t="s">
        <v>80</v>
      </c>
      <c r="AU52" s="96" t="s">
        <v>80</v>
      </c>
      <c r="AV52" s="97" t="s">
        <v>80</v>
      </c>
      <c r="AW52" s="367" t="s">
        <v>80</v>
      </c>
      <c r="AX52" s="96" t="s">
        <v>80</v>
      </c>
      <c r="AY52" s="97" t="s">
        <v>80</v>
      </c>
      <c r="AZ52" s="367" t="s">
        <v>80</v>
      </c>
      <c r="BA52" s="96" t="s">
        <v>80</v>
      </c>
      <c r="BB52" s="97" t="s">
        <v>80</v>
      </c>
      <c r="BC52" s="367" t="s">
        <v>80</v>
      </c>
      <c r="BD52" s="96" t="s">
        <v>80</v>
      </c>
      <c r="BE52" s="97" t="s">
        <v>80</v>
      </c>
      <c r="BF52" s="367" t="s">
        <v>80</v>
      </c>
      <c r="BG52" s="96" t="s">
        <v>80</v>
      </c>
      <c r="BH52" s="97" t="s">
        <v>80</v>
      </c>
      <c r="BI52" s="367" t="s">
        <v>80</v>
      </c>
      <c r="BJ52" s="96" t="s">
        <v>80</v>
      </c>
      <c r="BK52" s="97" t="s">
        <v>80</v>
      </c>
      <c r="BL52" s="367" t="s">
        <v>80</v>
      </c>
      <c r="BM52" s="96" t="s">
        <v>80</v>
      </c>
      <c r="BN52" s="97" t="s">
        <v>80</v>
      </c>
      <c r="BO52" s="367" t="s">
        <v>80</v>
      </c>
      <c r="BP52" s="96" t="s">
        <v>80</v>
      </c>
      <c r="BQ52" s="97" t="s">
        <v>80</v>
      </c>
      <c r="BR52" s="367" t="s">
        <v>80</v>
      </c>
      <c r="BS52" s="96" t="s">
        <v>80</v>
      </c>
      <c r="BT52" s="97" t="s">
        <v>80</v>
      </c>
      <c r="BU52" s="367" t="s">
        <v>80</v>
      </c>
      <c r="BV52" s="96" t="s">
        <v>80</v>
      </c>
      <c r="BW52" s="97" t="s">
        <v>80</v>
      </c>
      <c r="BX52" s="367" t="s">
        <v>80</v>
      </c>
      <c r="BY52" s="96" t="s">
        <v>80</v>
      </c>
      <c r="BZ52" s="97" t="s">
        <v>80</v>
      </c>
      <c r="CA52" s="367" t="s">
        <v>80</v>
      </c>
      <c r="CB52" s="96" t="s">
        <v>80</v>
      </c>
      <c r="CC52" s="97" t="s">
        <v>80</v>
      </c>
      <c r="CD52" s="367" t="s">
        <v>80</v>
      </c>
      <c r="CE52" s="96" t="s">
        <v>80</v>
      </c>
      <c r="CF52" s="97" t="s">
        <v>80</v>
      </c>
      <c r="CG52" s="93">
        <f>1635+809-1000</f>
        <v>1444</v>
      </c>
      <c r="CH52" s="94">
        <f>CG52/CG$55</f>
        <v>1.4349383642298882E-3</v>
      </c>
      <c r="CI52" s="97" t="e">
        <f>(CG52/BU52)-1</f>
        <v>#VALUE!</v>
      </c>
      <c r="CJ52" s="93">
        <f>2016+1268</f>
        <v>3284</v>
      </c>
      <c r="CK52" s="94">
        <f>CJ52/CJ$55</f>
        <v>3.8679570849925854E-3</v>
      </c>
      <c r="CL52" s="97" t="e">
        <f>(CJ52/BX52)-1</f>
        <v>#VALUE!</v>
      </c>
      <c r="CM52" s="93">
        <f>2144+1618-1581</f>
        <v>2181</v>
      </c>
      <c r="CN52" s="94">
        <f>CM52/CM$55</f>
        <v>2.2696880609829073E-3</v>
      </c>
      <c r="CO52" s="97" t="e">
        <f>(CM52/CA52)-1</f>
        <v>#VALUE!</v>
      </c>
      <c r="CP52" s="93">
        <f>1816+651-1456</f>
        <v>1011</v>
      </c>
      <c r="CQ52" s="94">
        <f>CP52/CP$55</f>
        <v>1.062089433098892E-3</v>
      </c>
      <c r="CR52" s="97" t="e">
        <f>(CP52/CD52)-1</f>
        <v>#VALUE!</v>
      </c>
      <c r="CS52" s="93">
        <f>3442+399-3060</f>
        <v>781</v>
      </c>
      <c r="CT52" s="94">
        <f>CS52/CS$55</f>
        <v>6.1030024271351523E-4</v>
      </c>
      <c r="CU52" s="97">
        <f>(CS52/CG52)-1</f>
        <v>-0.45914127423822715</v>
      </c>
      <c r="CV52" s="93">
        <f>3442+744-2456</f>
        <v>1730</v>
      </c>
      <c r="CW52" s="94">
        <f>CV52/CV$55</f>
        <v>1.6194923956582741E-3</v>
      </c>
      <c r="CX52" s="97">
        <f>(CV52/CJ52)-1</f>
        <v>-0.47320341047503045</v>
      </c>
      <c r="CY52" s="93">
        <f>2840+195-2393</f>
        <v>642</v>
      </c>
      <c r="CZ52" s="94">
        <f>CY52/CY$55</f>
        <v>5.6720999178371965E-4</v>
      </c>
      <c r="DA52" s="97">
        <f>(CY52/CM52)-1</f>
        <v>-0.70563961485557081</v>
      </c>
      <c r="DB52" s="49">
        <f>3461+509-3305</f>
        <v>665</v>
      </c>
      <c r="DC52" s="94">
        <f>DB52/DB$55</f>
        <v>5.8025983237736697E-4</v>
      </c>
      <c r="DD52" s="97">
        <f>(DB52/CP52)-1</f>
        <v>-0.34223541048466866</v>
      </c>
      <c r="DE52" s="93">
        <v>1831</v>
      </c>
      <c r="DF52" s="94">
        <f>DE52/DE$55</f>
        <v>1.1644298781915174E-3</v>
      </c>
      <c r="DG52" s="97">
        <f>(DE52/CS52)-1</f>
        <v>1.3444302176696543</v>
      </c>
      <c r="DH52" s="93">
        <v>1307</v>
      </c>
      <c r="DI52" s="94">
        <f>DH52/DH$55</f>
        <v>9.6962526138888417E-4</v>
      </c>
      <c r="DJ52" s="97">
        <f>(DH52/CV52)-1</f>
        <v>-0.24450867052023117</v>
      </c>
      <c r="DK52" s="93">
        <f>1936+1</f>
        <v>1937</v>
      </c>
      <c r="DL52" s="94">
        <f>DK52/DK$55</f>
        <v>1.3695259616023667E-3</v>
      </c>
      <c r="DM52" s="97">
        <f>(DK52/CY52)-1</f>
        <v>2.0171339563862927</v>
      </c>
      <c r="DN52" s="93">
        <f>2034.99999999999+2</f>
        <v>2036.99999999999</v>
      </c>
      <c r="DO52" s="94">
        <f>DN52/DN$55</f>
        <v>1.4600392210830451E-3</v>
      </c>
      <c r="DP52" s="97">
        <f>(DN52/DB52)-1</f>
        <v>2.0631578947368272</v>
      </c>
      <c r="DQ52" s="93">
        <v>492</v>
      </c>
      <c r="DR52" s="94">
        <f>DQ52/DQ$55</f>
        <v>2.5779164776019927E-4</v>
      </c>
      <c r="DS52" s="97">
        <f>(DQ52/DE52)-1</f>
        <v>-0.73129437465865643</v>
      </c>
      <c r="DT52" s="93">
        <v>4367</v>
      </c>
      <c r="DU52" s="94">
        <f>DT52/DT$55</f>
        <v>2.7115718361631911E-3</v>
      </c>
      <c r="DV52" s="97">
        <f>(DT52/DH52)-1</f>
        <v>2.3412394797245599</v>
      </c>
      <c r="DW52" s="93">
        <v>5947</v>
      </c>
      <c r="DX52" s="94">
        <f>DW52/DW$55</f>
        <v>3.4059134846993969E-3</v>
      </c>
      <c r="DY52" s="97">
        <f>(DW52/DK52)-1</f>
        <v>2.0702116675271038</v>
      </c>
      <c r="DZ52" s="93">
        <v>6133</v>
      </c>
      <c r="EA52" s="94">
        <f>DZ52/DZ$55</f>
        <v>3.6707823560640927E-3</v>
      </c>
      <c r="EB52" s="97">
        <f>(DZ52/DN52)-1</f>
        <v>2.0108001963672213</v>
      </c>
      <c r="EC52" s="93">
        <v>1367</v>
      </c>
      <c r="ED52" s="94">
        <f>EC52/EC$55</f>
        <v>6.4486120624425664E-4</v>
      </c>
      <c r="EE52" s="97">
        <f>(EC52/DQ52)-1</f>
        <v>1.7784552845528454</v>
      </c>
      <c r="EF52" s="93">
        <v>819</v>
      </c>
      <c r="EG52" s="94">
        <f>EF52/EF$55</f>
        <v>4.8187440317295761E-4</v>
      </c>
      <c r="EH52" s="97">
        <f>(EF52/DT52)-1</f>
        <v>-0.8124570643462331</v>
      </c>
      <c r="EI52" s="93">
        <v>1431</v>
      </c>
      <c r="EJ52" s="94">
        <f>EI52/EI$55</f>
        <v>7.7048612774993825E-4</v>
      </c>
      <c r="EK52" s="97">
        <f>(EI52/DW52)-1</f>
        <v>-0.75937447452497053</v>
      </c>
      <c r="EL52" s="93">
        <v>1703</v>
      </c>
      <c r="EM52" s="94">
        <f>EL52/EL$55</f>
        <v>1.0003882892890312E-3</v>
      </c>
      <c r="EN52" s="97">
        <f>(EL52/DZ52)-1</f>
        <v>-0.7223218653187673</v>
      </c>
      <c r="EO52" s="93">
        <v>810</v>
      </c>
      <c r="EP52" s="94">
        <f>EO52/EO$55</f>
        <v>3.6663677747093951E-4</v>
      </c>
      <c r="EQ52" s="97">
        <f>(EO52/EC52)-1</f>
        <v>-0.40746159473299193</v>
      </c>
      <c r="ER52" s="93">
        <v>531</v>
      </c>
      <c r="ES52" s="94">
        <f>ER52/ER$55</f>
        <v>2.8529490144162578E-4</v>
      </c>
      <c r="ET52" s="97">
        <f>(ER52/EF52)-1</f>
        <v>-0.35164835164835162</v>
      </c>
    </row>
    <row r="53" spans="2:150" ht="16.5" customHeight="1" collapsed="1">
      <c r="B53" s="356"/>
      <c r="C53" s="356"/>
    </row>
    <row r="54" spans="2:150" s="199" customFormat="1" ht="16.5" customHeight="1">
      <c r="B54" s="291" t="s">
        <v>1103</v>
      </c>
      <c r="C54" s="291" t="s">
        <v>1104</v>
      </c>
      <c r="D54" s="368" t="s">
        <v>80</v>
      </c>
      <c r="E54" s="294" t="s">
        <v>80</v>
      </c>
      <c r="F54" s="294" t="s">
        <v>80</v>
      </c>
      <c r="G54" s="368" t="s">
        <v>80</v>
      </c>
      <c r="H54" s="294" t="s">
        <v>80</v>
      </c>
      <c r="I54" s="294" t="s">
        <v>80</v>
      </c>
      <c r="J54" s="368" t="s">
        <v>80</v>
      </c>
      <c r="K54" s="294" t="s">
        <v>80</v>
      </c>
      <c r="L54" s="294" t="s">
        <v>80</v>
      </c>
      <c r="M54" s="368" t="s">
        <v>80</v>
      </c>
      <c r="N54" s="294" t="s">
        <v>80</v>
      </c>
      <c r="O54" s="294" t="s">
        <v>80</v>
      </c>
      <c r="P54" s="368" t="s">
        <v>80</v>
      </c>
      <c r="Q54" s="294" t="s">
        <v>80</v>
      </c>
      <c r="R54" s="294" t="s">
        <v>80</v>
      </c>
      <c r="S54" s="368" t="s">
        <v>80</v>
      </c>
      <c r="T54" s="294" t="s">
        <v>80</v>
      </c>
      <c r="U54" s="294" t="s">
        <v>80</v>
      </c>
      <c r="V54" s="292">
        <f>+V5+V34</f>
        <v>450822</v>
      </c>
      <c r="W54" s="293">
        <f>V54/V$54</f>
        <v>1</v>
      </c>
      <c r="X54" s="295" t="e">
        <f>(V54/J54)-1</f>
        <v>#VALUE!</v>
      </c>
      <c r="Y54" s="292">
        <f>+Y5+Y34</f>
        <v>652793</v>
      </c>
      <c r="Z54" s="293">
        <f>Y54/Y$54</f>
        <v>1</v>
      </c>
      <c r="AA54" s="295" t="e">
        <f>(Y54/M54)-1</f>
        <v>#VALUE!</v>
      </c>
      <c r="AB54" s="292">
        <f>+AB5+AB34</f>
        <v>534414</v>
      </c>
      <c r="AC54" s="293">
        <f>AB54/AB$54</f>
        <v>1</v>
      </c>
      <c r="AD54" s="296" t="e">
        <f>(AB54/P54)-1</f>
        <v>#VALUE!</v>
      </c>
      <c r="AE54" s="292">
        <f>+AE5+AE34</f>
        <v>573653</v>
      </c>
      <c r="AF54" s="293">
        <f>AE54/AE$54</f>
        <v>1</v>
      </c>
      <c r="AG54" s="296" t="e">
        <f>(AE54/S54)-1</f>
        <v>#VALUE!</v>
      </c>
      <c r="AH54" s="292">
        <f>+AH5+AH34</f>
        <v>543109</v>
      </c>
      <c r="AI54" s="293">
        <f>AH54/AH$54</f>
        <v>1</v>
      </c>
      <c r="AJ54" s="296">
        <f>(AH54/V54)-1</f>
        <v>0.20470828841538347</v>
      </c>
      <c r="AK54" s="292">
        <f>+AK5+AK34</f>
        <v>688312</v>
      </c>
      <c r="AL54" s="293">
        <f>AK54/AK$54</f>
        <v>1</v>
      </c>
      <c r="AM54" s="296">
        <f>(AK54/Y54)-1</f>
        <v>5.4410816292454145E-2</v>
      </c>
      <c r="AN54" s="292">
        <f>+AN5+AN34</f>
        <v>611084.24988999998</v>
      </c>
      <c r="AO54" s="293">
        <f>AN54/AN$54</f>
        <v>1</v>
      </c>
      <c r="AP54" s="296">
        <f>(AN54/AB54)-1</f>
        <v>0.14346602051967206</v>
      </c>
      <c r="AQ54" s="292">
        <f>+AQ5+AQ34</f>
        <v>626136.59823999996</v>
      </c>
      <c r="AR54" s="293">
        <f>AQ54/AQ$54</f>
        <v>1</v>
      </c>
      <c r="AS54" s="296">
        <f>(AQ54/AE54)-1</f>
        <v>9.149014864386662E-2</v>
      </c>
      <c r="AT54" s="292">
        <f>+AT5+AT34</f>
        <v>579320.74526</v>
      </c>
      <c r="AU54" s="293">
        <f>AT54/AT$54</f>
        <v>1</v>
      </c>
      <c r="AV54" s="296">
        <f>(AT54/AH54)-1</f>
        <v>6.6674912881208082E-2</v>
      </c>
      <c r="AW54" s="292">
        <f>+AW5+AW34</f>
        <v>679771.24373999995</v>
      </c>
      <c r="AX54" s="293">
        <f>AW54/AW$54</f>
        <v>1</v>
      </c>
      <c r="AY54" s="296">
        <f>(AW54/AK54)-1</f>
        <v>-1.2408262909843315E-2</v>
      </c>
      <c r="AZ54" s="292">
        <f>+AZ5+AZ34</f>
        <v>569841.94373257761</v>
      </c>
      <c r="BA54" s="293">
        <f>AZ54/AZ$54</f>
        <v>1</v>
      </c>
      <c r="BB54" s="296">
        <f>(AZ54/AN54)-1</f>
        <v>-6.7490376596756163E-2</v>
      </c>
      <c r="BC54" s="292">
        <f>+BC5+BC34</f>
        <v>606731.12999987986</v>
      </c>
      <c r="BD54" s="293">
        <f>BC54/BC$54</f>
        <v>1</v>
      </c>
      <c r="BE54" s="296">
        <f>(BC54/AQ54)-1</f>
        <v>-3.0992387754791406E-2</v>
      </c>
      <c r="BF54" s="292">
        <f>+BF5+BF34</f>
        <v>566336.3518775868</v>
      </c>
      <c r="BG54" s="293">
        <f>BF54/BF$54</f>
        <v>1</v>
      </c>
      <c r="BH54" s="296">
        <f>(BF54/AT54)-1</f>
        <v>-2.2413133809985997E-2</v>
      </c>
      <c r="BI54" s="292">
        <f>+BI5+BI34</f>
        <v>718952.20116078923</v>
      </c>
      <c r="BJ54" s="293">
        <f>BI54/BI$54</f>
        <v>1</v>
      </c>
      <c r="BK54" s="296">
        <f>(BI54/AW54)-1</f>
        <v>5.7638444964546398E-2</v>
      </c>
      <c r="BL54" s="292">
        <f>+BL5+BL26+BL34</f>
        <v>622377.33008255193</v>
      </c>
      <c r="BM54" s="293">
        <f>BL54/BL$54</f>
        <v>1</v>
      </c>
      <c r="BN54" s="296">
        <f>(BL54/AZ54)-1</f>
        <v>9.2192908801793649E-2</v>
      </c>
      <c r="BO54" s="292">
        <f>+BO5+BO26+BO34</f>
        <v>662139.52269449399</v>
      </c>
      <c r="BP54" s="293">
        <f>BO54/BO$54</f>
        <v>1</v>
      </c>
      <c r="BQ54" s="296">
        <f>(BO54/BC54)-1</f>
        <v>9.1322811629304557E-2</v>
      </c>
      <c r="BR54" s="292">
        <f>+BR5+BR26+BR34</f>
        <v>628273.17128585093</v>
      </c>
      <c r="BS54" s="293">
        <f>BR54/BR$54</f>
        <v>1</v>
      </c>
      <c r="BT54" s="296">
        <f>(BR54/BF54)-1</f>
        <v>0.10936401875479773</v>
      </c>
      <c r="BU54" s="292">
        <f>+BU5+BU26+BU34</f>
        <v>797153.00389157701</v>
      </c>
      <c r="BV54" s="293">
        <f>BU54/BU$54</f>
        <v>1</v>
      </c>
      <c r="BW54" s="296">
        <f>(BU54/BI54)-1</f>
        <v>0.10877051715611707</v>
      </c>
      <c r="BX54" s="292">
        <f>+BX5+BX26+BX34</f>
        <v>720391.90022856952</v>
      </c>
      <c r="BY54" s="293">
        <f>BX54/BX$54</f>
        <v>1</v>
      </c>
      <c r="BZ54" s="296">
        <f>(BX54/BL54)-1</f>
        <v>0.1574841585779112</v>
      </c>
      <c r="CA54" s="292">
        <f>+CA5+CA26+CA34</f>
        <v>776288.51294379251</v>
      </c>
      <c r="CB54" s="293">
        <f>CA54/CA$54</f>
        <v>1</v>
      </c>
      <c r="CC54" s="296">
        <f>(CA54/BO54)-1</f>
        <v>0.17239416518256379</v>
      </c>
      <c r="CD54" s="292">
        <f>+CD5+CD26+CD34</f>
        <v>719163.80475019163</v>
      </c>
      <c r="CE54" s="293">
        <f>CD54/CD$54</f>
        <v>1</v>
      </c>
      <c r="CF54" s="296">
        <f>(CD54/BR54)-1</f>
        <v>0.14466737976144994</v>
      </c>
      <c r="CG54" s="292">
        <f>+CG5+CG26+CG34</f>
        <v>933019</v>
      </c>
      <c r="CH54" s="293">
        <f>CG54/CG$54</f>
        <v>1</v>
      </c>
      <c r="CI54" s="296">
        <f>(CG54/BU54)-1</f>
        <v>0.17043904425517598</v>
      </c>
      <c r="CJ54" s="292">
        <f>+CJ5+CJ26+CJ34</f>
        <v>826025</v>
      </c>
      <c r="CK54" s="293">
        <f>CJ54/CJ$54</f>
        <v>1</v>
      </c>
      <c r="CL54" s="296">
        <f>(CJ54/BX54)-1</f>
        <v>0.1466328254633551</v>
      </c>
      <c r="CM54" s="292">
        <f>+CM5+CM26+CM34</f>
        <v>900441</v>
      </c>
      <c r="CN54" s="293">
        <f>CM54/CM$54</f>
        <v>1</v>
      </c>
      <c r="CO54" s="296">
        <f>(CM54/CA54)-1</f>
        <v>0.15993085687356645</v>
      </c>
      <c r="CP54" s="292">
        <f>+CP5+CP26+CP34</f>
        <v>900582.24</v>
      </c>
      <c r="CQ54" s="293">
        <f>CP54/CP$54</f>
        <v>1</v>
      </c>
      <c r="CR54" s="296">
        <f>(CP54/CD54)-1</f>
        <v>0.25226302276548207</v>
      </c>
      <c r="CS54" s="292">
        <f>+CS5+CS26+CS34</f>
        <v>1144019</v>
      </c>
      <c r="CT54" s="293">
        <f>CS54/CS$54</f>
        <v>1</v>
      </c>
      <c r="CU54" s="296">
        <f>(CS54/CG54)-1</f>
        <v>0.22614759184968358</v>
      </c>
      <c r="CV54" s="292">
        <f>+CV5+CV26+CV34</f>
        <v>1026398.9513622833</v>
      </c>
      <c r="CW54" s="293">
        <f>CV54/CV$54</f>
        <v>1</v>
      </c>
      <c r="CX54" s="296">
        <f>(CV54/CJ54)-1</f>
        <v>0.24257613433283898</v>
      </c>
      <c r="CY54" s="292">
        <f>+CY5+CY26+CY34</f>
        <v>1049597.9427718935</v>
      </c>
      <c r="CZ54" s="293">
        <f>CY54/CY$54</f>
        <v>1</v>
      </c>
      <c r="DA54" s="296">
        <f>(CY54/CM54)-1</f>
        <v>0.1656487685166419</v>
      </c>
      <c r="DB54" s="292">
        <f>+DB5+DB26+DB34</f>
        <v>1063134.3140350184</v>
      </c>
      <c r="DC54" s="293">
        <f>DB54/DB$54</f>
        <v>1</v>
      </c>
      <c r="DD54" s="296">
        <f>(DB54/CP54)-1</f>
        <v>0.18049664629742024</v>
      </c>
      <c r="DE54" s="292">
        <f>+DE5+DE26+DE34</f>
        <v>1379535.334109338</v>
      </c>
      <c r="DF54" s="293">
        <f>DE54/DE$54</f>
        <v>1</v>
      </c>
      <c r="DG54" s="296">
        <f>(DE54/CS54)-1</f>
        <v>0.20586750229614892</v>
      </c>
      <c r="DH54" s="292">
        <f>+DH5+DH26+DH34</f>
        <v>1264938.4293284218</v>
      </c>
      <c r="DI54" s="293">
        <f>DH54/DH$54</f>
        <v>1</v>
      </c>
      <c r="DJ54" s="296">
        <f>(DH54/CV54)-1</f>
        <v>0.23240424948752936</v>
      </c>
      <c r="DK54" s="292">
        <f>+DK5+DK26+DK34</f>
        <v>1337809</v>
      </c>
      <c r="DL54" s="293">
        <f>DK54/DK$54</f>
        <v>1</v>
      </c>
      <c r="DM54" s="296">
        <f>(DK54/CY54)-1</f>
        <v>0.27459186559280702</v>
      </c>
      <c r="DN54" s="292">
        <f>+DN5+DN26+DN34</f>
        <v>1343655</v>
      </c>
      <c r="DO54" s="293">
        <f>DN54/DN$54</f>
        <v>1</v>
      </c>
      <c r="DP54" s="296">
        <f>(DN54/DB54)-1</f>
        <v>0.26386194318222489</v>
      </c>
      <c r="DQ54" s="292">
        <f>+DQ5+DQ26+DQ34</f>
        <v>1712202</v>
      </c>
      <c r="DR54" s="293">
        <f>DQ54/DQ$54</f>
        <v>1</v>
      </c>
      <c r="DS54" s="296">
        <f>(DQ54/DE54)-1</f>
        <v>0.24114399802991615</v>
      </c>
      <c r="DT54" s="292">
        <f>+DT5+DT26+DT34</f>
        <v>1549781</v>
      </c>
      <c r="DU54" s="293">
        <f>DT54/DT$54</f>
        <v>1</v>
      </c>
      <c r="DV54" s="296">
        <f>(DT54/DH54)-1</f>
        <v>0.22518295283574097</v>
      </c>
      <c r="DW54" s="292">
        <f>+DW5+DW26+DW34</f>
        <v>1643838.75828</v>
      </c>
      <c r="DX54" s="293">
        <f>DW54/DW$54</f>
        <v>1</v>
      </c>
      <c r="DY54" s="296">
        <f>(DW54/DK54)-1</f>
        <v>0.22875444721929661</v>
      </c>
      <c r="DZ54" s="292">
        <f>+DZ5+DZ26+DZ34</f>
        <v>1593270</v>
      </c>
      <c r="EA54" s="293">
        <f>DZ54/DZ$54</f>
        <v>1</v>
      </c>
      <c r="EB54" s="296">
        <f>(DZ54/DN54)-1</f>
        <v>0.185773133728524</v>
      </c>
      <c r="EC54" s="292">
        <f>+EC5+EC26+EC34</f>
        <v>1905124</v>
      </c>
      <c r="ED54" s="293">
        <f>EC54/EC$54</f>
        <v>1</v>
      </c>
      <c r="EE54" s="296">
        <f>(EC54/DQ54)-1</f>
        <v>0.1126747895400193</v>
      </c>
      <c r="EF54" s="292">
        <f>+EF5+EF26+EF34</f>
        <v>1644431</v>
      </c>
      <c r="EG54" s="293">
        <f>EF54/EF$54</f>
        <v>1</v>
      </c>
      <c r="EH54" s="296">
        <f>(EF54/DT54)-1</f>
        <v>6.1073145173414778E-2</v>
      </c>
      <c r="EI54" s="292">
        <f>+EI5+EI26+EI34</f>
        <v>1720840</v>
      </c>
      <c r="EJ54" s="293">
        <f>EI54/EI$54</f>
        <v>1</v>
      </c>
      <c r="EK54" s="296">
        <f>(EI54/DW54)-1</f>
        <v>4.6842332517192276E-2</v>
      </c>
      <c r="EL54" s="292">
        <f>+EL5+EL26+EL34</f>
        <v>1620677</v>
      </c>
      <c r="EM54" s="293">
        <f>EL54/EL$54</f>
        <v>1</v>
      </c>
      <c r="EN54" s="296">
        <f>(EL54/DZ54)-1</f>
        <v>1.7201729775869756E-2</v>
      </c>
      <c r="EO54" s="292">
        <f>+EO5+EO26+EO34</f>
        <v>1930867</v>
      </c>
      <c r="EP54" s="293">
        <f>EO54/EO$54</f>
        <v>1</v>
      </c>
      <c r="EQ54" s="296">
        <f>(EO54/EC54)-1</f>
        <v>1.3512506272557623E-2</v>
      </c>
      <c r="ER54" s="292">
        <f>+ER5+ER26+ER34</f>
        <v>1746149</v>
      </c>
      <c r="ES54" s="293">
        <f>ER54/ER$54</f>
        <v>1</v>
      </c>
      <c r="ET54" s="296">
        <f>(ER54/EF54)-1</f>
        <v>6.1856046255513331E-2</v>
      </c>
    </row>
    <row r="55" spans="2:150" s="199" customFormat="1" ht="16.5" customHeight="1">
      <c r="B55" s="45" t="s">
        <v>1102</v>
      </c>
      <c r="C55" s="45" t="s">
        <v>1101</v>
      </c>
      <c r="D55" s="367" t="s">
        <v>80</v>
      </c>
      <c r="E55" s="96" t="s">
        <v>80</v>
      </c>
      <c r="F55" s="96" t="s">
        <v>80</v>
      </c>
      <c r="G55" s="367" t="s">
        <v>80</v>
      </c>
      <c r="H55" s="96" t="s">
        <v>80</v>
      </c>
      <c r="I55" s="96" t="s">
        <v>80</v>
      </c>
      <c r="J55" s="367" t="s">
        <v>80</v>
      </c>
      <c r="K55" s="96" t="s">
        <v>80</v>
      </c>
      <c r="L55" s="96" t="s">
        <v>80</v>
      </c>
      <c r="M55" s="367" t="s">
        <v>80</v>
      </c>
      <c r="N55" s="96" t="s">
        <v>80</v>
      </c>
      <c r="O55" s="96" t="s">
        <v>80</v>
      </c>
      <c r="P55" s="367" t="s">
        <v>80</v>
      </c>
      <c r="Q55" s="96" t="s">
        <v>80</v>
      </c>
      <c r="R55" s="95" t="s">
        <v>80</v>
      </c>
      <c r="S55" s="367" t="s">
        <v>80</v>
      </c>
      <c r="T55" s="96" t="s">
        <v>80</v>
      </c>
      <c r="U55" s="95" t="s">
        <v>80</v>
      </c>
      <c r="V55" s="367" t="s">
        <v>80</v>
      </c>
      <c r="W55" s="96" t="s">
        <v>80</v>
      </c>
      <c r="X55" s="95" t="s">
        <v>80</v>
      </c>
      <c r="Y55" s="367" t="s">
        <v>80</v>
      </c>
      <c r="Z55" s="96" t="s">
        <v>80</v>
      </c>
      <c r="AA55" s="95" t="s">
        <v>80</v>
      </c>
      <c r="AB55" s="367" t="s">
        <v>80</v>
      </c>
      <c r="AC55" s="96" t="s">
        <v>80</v>
      </c>
      <c r="AD55" s="97" t="s">
        <v>80</v>
      </c>
      <c r="AE55" s="367" t="s">
        <v>80</v>
      </c>
      <c r="AF55" s="96" t="s">
        <v>80</v>
      </c>
      <c r="AG55" s="97" t="s">
        <v>80</v>
      </c>
      <c r="AH55" s="367" t="s">
        <v>80</v>
      </c>
      <c r="AI55" s="96" t="s">
        <v>80</v>
      </c>
      <c r="AJ55" s="97" t="s">
        <v>80</v>
      </c>
      <c r="AK55" s="367" t="s">
        <v>80</v>
      </c>
      <c r="AL55" s="96" t="s">
        <v>80</v>
      </c>
      <c r="AM55" s="97" t="s">
        <v>80</v>
      </c>
      <c r="AN55" s="367" t="s">
        <v>80</v>
      </c>
      <c r="AO55" s="96" t="s">
        <v>80</v>
      </c>
      <c r="AP55" s="97" t="s">
        <v>80</v>
      </c>
      <c r="AQ55" s="367" t="s">
        <v>80</v>
      </c>
      <c r="AR55" s="96" t="s">
        <v>80</v>
      </c>
      <c r="AS55" s="97" t="s">
        <v>80</v>
      </c>
      <c r="AT55" s="367" t="s">
        <v>80</v>
      </c>
      <c r="AU55" s="96" t="s">
        <v>80</v>
      </c>
      <c r="AV55" s="97" t="s">
        <v>80</v>
      </c>
      <c r="AW55" s="367" t="s">
        <v>80</v>
      </c>
      <c r="AX55" s="96" t="s">
        <v>80</v>
      </c>
      <c r="AY55" s="97" t="s">
        <v>80</v>
      </c>
      <c r="AZ55" s="367" t="s">
        <v>80</v>
      </c>
      <c r="BA55" s="96" t="s">
        <v>80</v>
      </c>
      <c r="BB55" s="97" t="s">
        <v>80</v>
      </c>
      <c r="BC55" s="367" t="s">
        <v>80</v>
      </c>
      <c r="BD55" s="96" t="s">
        <v>80</v>
      </c>
      <c r="BE55" s="97" t="s">
        <v>80</v>
      </c>
      <c r="BF55" s="367" t="s">
        <v>80</v>
      </c>
      <c r="BG55" s="96" t="s">
        <v>80</v>
      </c>
      <c r="BH55" s="97" t="s">
        <v>80</v>
      </c>
      <c r="BI55" s="367" t="s">
        <v>80</v>
      </c>
      <c r="BJ55" s="96" t="s">
        <v>80</v>
      </c>
      <c r="BK55" s="97" t="s">
        <v>80</v>
      </c>
      <c r="BL55" s="367" t="s">
        <v>80</v>
      </c>
      <c r="BM55" s="96" t="s">
        <v>80</v>
      </c>
      <c r="BN55" s="97" t="s">
        <v>80</v>
      </c>
      <c r="BO55" s="367" t="s">
        <v>80</v>
      </c>
      <c r="BP55" s="96" t="s">
        <v>80</v>
      </c>
      <c r="BQ55" s="97" t="s">
        <v>80</v>
      </c>
      <c r="BR55" s="367" t="s">
        <v>80</v>
      </c>
      <c r="BS55" s="96" t="s">
        <v>80</v>
      </c>
      <c r="BT55" s="97" t="s">
        <v>80</v>
      </c>
      <c r="BU55" s="367" t="s">
        <v>80</v>
      </c>
      <c r="BV55" s="96" t="s">
        <v>80</v>
      </c>
      <c r="BW55" s="97" t="s">
        <v>80</v>
      </c>
      <c r="BX55" s="367" t="s">
        <v>80</v>
      </c>
      <c r="BY55" s="96" t="s">
        <v>80</v>
      </c>
      <c r="BZ55" s="97" t="s">
        <v>80</v>
      </c>
      <c r="CA55" s="367" t="s">
        <v>80</v>
      </c>
      <c r="CB55" s="96" t="s">
        <v>80</v>
      </c>
      <c r="CC55" s="97" t="s">
        <v>80</v>
      </c>
      <c r="CD55" s="367" t="s">
        <v>80</v>
      </c>
      <c r="CE55" s="96" t="s">
        <v>80</v>
      </c>
      <c r="CF55" s="97" t="s">
        <v>80</v>
      </c>
      <c r="CG55" s="93">
        <f>+CG6+CG27+CG35+CG41+CG52</f>
        <v>1006315</v>
      </c>
      <c r="CH55" s="94">
        <f>CG55/CG$55</f>
        <v>1</v>
      </c>
      <c r="CI55" s="97" t="e">
        <f>(CG55/BU55)-1</f>
        <v>#VALUE!</v>
      </c>
      <c r="CJ55" s="93">
        <f>+CJ6+CJ27+CJ35+CJ41+CJ52</f>
        <v>849027</v>
      </c>
      <c r="CK55" s="94">
        <f>CJ55/CJ$55</f>
        <v>1</v>
      </c>
      <c r="CL55" s="97" t="e">
        <f>(CJ55/BX55)-1</f>
        <v>#VALUE!</v>
      </c>
      <c r="CM55" s="93">
        <f>+CM6+CM27+CM35+CM41+CM52</f>
        <v>960925</v>
      </c>
      <c r="CN55" s="94">
        <f>CM55/CM$55</f>
        <v>1</v>
      </c>
      <c r="CO55" s="97" t="e">
        <f>(CM55/CA55)-1</f>
        <v>#VALUE!</v>
      </c>
      <c r="CP55" s="93">
        <f>+CP6+CP27+CP35+CP41+CP52</f>
        <v>951897.24</v>
      </c>
      <c r="CQ55" s="94">
        <f>CP55/CP$55</f>
        <v>1</v>
      </c>
      <c r="CR55" s="97" t="e">
        <f>(CP55/CD55)-1</f>
        <v>#VALUE!</v>
      </c>
      <c r="CS55" s="93">
        <f>+CS6+CS27+CS35+CS41+CS52</f>
        <v>1279698</v>
      </c>
      <c r="CT55" s="94">
        <f>CS55/CS$55</f>
        <v>1</v>
      </c>
      <c r="CU55" s="97">
        <f>(CS55/CG55)-1</f>
        <v>0.27166742024117707</v>
      </c>
      <c r="CV55" s="93">
        <f>+CV6+CV27+CV35+CV41+CV52</f>
        <v>1068235.9513622834</v>
      </c>
      <c r="CW55" s="94">
        <f>CV55/CV$55</f>
        <v>1</v>
      </c>
      <c r="CX55" s="97">
        <f>(CV55/CJ55)-1</f>
        <v>0.25818843377452483</v>
      </c>
      <c r="CY55" s="93">
        <f>+CY6+CY27+CY35+CY41+CY52</f>
        <v>1131855.9427718935</v>
      </c>
      <c r="CZ55" s="94">
        <f>CY55/CY$55</f>
        <v>1</v>
      </c>
      <c r="DA55" s="97">
        <f>(CY55/CM55)-1</f>
        <v>0.17788166898758329</v>
      </c>
      <c r="DB55" s="93">
        <f>+DB6+DB27+DB35+DB41+DB52</f>
        <v>1146038.3140350184</v>
      </c>
      <c r="DC55" s="94">
        <f>DB55/DB$55</f>
        <v>1</v>
      </c>
      <c r="DD55" s="97">
        <f>(DB55/CP55)-1</f>
        <v>0.20395171440461213</v>
      </c>
      <c r="DE55" s="93">
        <f>+DE6+DE27+DE35+DE41+DE52</f>
        <v>1572443.334109338</v>
      </c>
      <c r="DF55" s="94">
        <f>DE55/DE$55</f>
        <v>1</v>
      </c>
      <c r="DG55" s="97">
        <f>(DE55/CS55)-1</f>
        <v>0.22876126563403076</v>
      </c>
      <c r="DH55" s="93">
        <f>+DH6+DH27+DH35+DH41+DH52</f>
        <v>1347943.4293284218</v>
      </c>
      <c r="DI55" s="94">
        <f>DH55/DH$55</f>
        <v>1</v>
      </c>
      <c r="DJ55" s="97">
        <f>(DH55/CV55)-1</f>
        <v>0.26184053963867937</v>
      </c>
      <c r="DK55" s="93">
        <f>+DK6+DK27+DK35+DK41+DK52</f>
        <v>1414358</v>
      </c>
      <c r="DL55" s="94">
        <f>DK55/DK$55</f>
        <v>1</v>
      </c>
      <c r="DM55" s="97">
        <f>(DK55/CY55)-1</f>
        <v>0.24959188404865773</v>
      </c>
      <c r="DN55" s="93">
        <f>+DN6+DN27+DN35+DN41+DN52</f>
        <v>1395168</v>
      </c>
      <c r="DO55" s="94">
        <f>DN55/DN$55</f>
        <v>1</v>
      </c>
      <c r="DP55" s="97">
        <f>(DN55/DB55)-1</f>
        <v>0.21738338318536288</v>
      </c>
      <c r="DQ55" s="93">
        <f>+DQ6+DQ27+DQ35+DQ41+DQ52</f>
        <v>1908518</v>
      </c>
      <c r="DR55" s="94">
        <f>DQ55/DQ$55</f>
        <v>1</v>
      </c>
      <c r="DS55" s="97">
        <f>(DQ55/DE55)-1</f>
        <v>0.2137276801017578</v>
      </c>
      <c r="DT55" s="93">
        <f>+DT6+DT27+DT35+DT41+DT52</f>
        <v>1610505</v>
      </c>
      <c r="DU55" s="94">
        <f>DT55/DT$55</f>
        <v>1</v>
      </c>
      <c r="DV55" s="97">
        <f>(DT55/DH55)-1</f>
        <v>0.19478678775294944</v>
      </c>
      <c r="DW55" s="93">
        <f>+DW6+DW27+DW35+DW41+DW52</f>
        <v>1746080.75828</v>
      </c>
      <c r="DX55" s="94">
        <f>DW55/DW$55</f>
        <v>1</v>
      </c>
      <c r="DY55" s="97">
        <f>(DW55/DK55)-1</f>
        <v>0.23453945767620366</v>
      </c>
      <c r="DZ55" s="93">
        <f>+DZ6+DZ27+DZ35+DZ41+DZ52</f>
        <v>1670761</v>
      </c>
      <c r="EA55" s="94">
        <f>DZ55/DZ$55</f>
        <v>1</v>
      </c>
      <c r="EB55" s="97">
        <f>(DZ55/DN55)-1</f>
        <v>0.19753391706231804</v>
      </c>
      <c r="EC55" s="93">
        <f>+EC6+EC27+EC35+EC41+EC52</f>
        <v>2119836</v>
      </c>
      <c r="ED55" s="94">
        <f>EC55/EC$55</f>
        <v>1</v>
      </c>
      <c r="EE55" s="97">
        <f>(EC55/DQ55)-1</f>
        <v>0.11072360858006047</v>
      </c>
      <c r="EF55" s="93">
        <f>+EF6+EF27+EF35+EF41+EF52</f>
        <v>1699613</v>
      </c>
      <c r="EG55" s="94">
        <f>EF55/EF$55</f>
        <v>1</v>
      </c>
      <c r="EH55" s="97">
        <f>(EF55/DT55)-1</f>
        <v>5.5329229030645743E-2</v>
      </c>
      <c r="EI55" s="93">
        <f>+EI6+EI27+EI35+EI41+EI52</f>
        <v>1857269</v>
      </c>
      <c r="EJ55" s="94">
        <f>EI55/EI$55</f>
        <v>1</v>
      </c>
      <c r="EK55" s="97">
        <f>(EI55/DW55)-1</f>
        <v>6.3678750935625361E-2</v>
      </c>
      <c r="EL55" s="93">
        <f>+EL6+EL27+EL35+EL41+EL52</f>
        <v>1702339</v>
      </c>
      <c r="EM55" s="94">
        <f>EL55/EL$55</f>
        <v>1</v>
      </c>
      <c r="EN55" s="97">
        <f>(EL55/DZ55)-1</f>
        <v>1.8900369352648383E-2</v>
      </c>
      <c r="EO55" s="93">
        <f>+EO6+EO27+EO35+EO41+EO52</f>
        <v>2209271</v>
      </c>
      <c r="EP55" s="94">
        <f>EO55/EO$55</f>
        <v>1</v>
      </c>
      <c r="EQ55" s="97">
        <f>(EO55/EC55)-1</f>
        <v>4.218958447728971E-2</v>
      </c>
      <c r="ER55" s="93">
        <f>+ER6+ER27+ER35+ER41+ER52</f>
        <v>1861232</v>
      </c>
      <c r="ES55" s="94">
        <f>ER55/ER$55</f>
        <v>1</v>
      </c>
      <c r="ET55" s="97">
        <f>(ER55/EF55)-1</f>
        <v>9.5091647333834128E-2</v>
      </c>
    </row>
    <row r="56" spans="2:150" ht="16.5" customHeight="1"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01"/>
      <c r="BB56" s="201"/>
      <c r="BC56" s="201"/>
      <c r="BD56" s="201"/>
      <c r="BE56" s="201"/>
      <c r="BF56" s="201"/>
      <c r="BG56" s="201"/>
      <c r="BH56" s="201"/>
      <c r="BI56" s="201"/>
      <c r="BJ56" s="201"/>
      <c r="BK56" s="201"/>
      <c r="BL56" s="201"/>
      <c r="BM56" s="201"/>
      <c r="BN56" s="201"/>
      <c r="BO56" s="201"/>
      <c r="BP56" s="201"/>
      <c r="BQ56" s="201"/>
      <c r="BR56" s="201"/>
      <c r="BS56" s="201"/>
      <c r="BT56" s="201"/>
      <c r="BU56" s="201"/>
      <c r="BV56" s="201"/>
      <c r="BW56" s="201"/>
      <c r="BX56" s="201"/>
      <c r="BY56" s="201"/>
      <c r="BZ56" s="201"/>
      <c r="CA56" s="201"/>
      <c r="CB56" s="201"/>
      <c r="CC56" s="201"/>
      <c r="CD56" s="201"/>
      <c r="CE56" s="201"/>
      <c r="CF56" s="201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201"/>
      <c r="CS56" s="201"/>
      <c r="CT56" s="201"/>
      <c r="CU56" s="201"/>
      <c r="CV56" s="201"/>
      <c r="CW56" s="201"/>
      <c r="CX56" s="201"/>
      <c r="CY56" s="201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1"/>
      <c r="EF56" s="201"/>
      <c r="ER56" s="201"/>
    </row>
    <row r="57" spans="2:150" ht="16.5" customHeight="1">
      <c r="B57" s="377"/>
      <c r="C57" s="376" t="s">
        <v>1119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H57" s="36"/>
      <c r="DK57" s="36"/>
      <c r="DN57" s="36"/>
      <c r="DQ57" s="36"/>
      <c r="DT57" s="36"/>
      <c r="DW57" s="36"/>
      <c r="DZ57" s="36"/>
      <c r="EC57" s="36"/>
      <c r="EF57" s="36"/>
      <c r="EI57" s="36"/>
      <c r="EL57" s="36"/>
      <c r="EO57" s="36"/>
      <c r="ER57" s="36"/>
    </row>
    <row r="59" spans="2:150" ht="16.5" customHeight="1">
      <c r="EC59" s="375"/>
      <c r="EF59" s="375"/>
      <c r="ER59" s="375"/>
    </row>
  </sheetData>
  <mergeCells count="5">
    <mergeCell ref="D1:E1"/>
    <mergeCell ref="N1:O1"/>
    <mergeCell ref="Q1:R1"/>
    <mergeCell ref="T1:U1"/>
    <mergeCell ref="B1:C1"/>
  </mergeCells>
  <phoneticPr fontId="20" type="noConversion"/>
  <hyperlinks>
    <hyperlink ref="B1:C1" location="'Capa | Cover'!A1" display="CAPA/COVER"/>
  </hyperlinks>
  <printOptions horizontalCentered="1"/>
  <pageMargins left="0" right="0" top="0.19685039370078741" bottom="0.19685039370078741" header="0" footer="0"/>
  <pageSetup paperSize="9" scale="69" orientation="portrait" horizontalDpi="300" verticalDpi="300" r:id="rId1"/>
  <headerFooter alignWithMargins="0">
    <oddFooter xml:space="preserve">&amp;L&amp;9Investor Relations Lojas Renner S.A.&amp;C                          </oddFooter>
  </headerFooter>
  <colBreaks count="5" manualBreakCount="5">
    <brk id="15" min="2" max="52" man="1"/>
    <brk id="27" max="1048575" man="1"/>
    <brk id="39" max="1048575" man="1"/>
    <brk id="51" max="1048575" man="1"/>
    <brk id="63" max="1048575" man="1"/>
  </colBreaks>
  <ignoredErrors>
    <ignoredError sqref="BI7 AW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C00000"/>
    <pageSetUpPr fitToPage="1"/>
  </sheetPr>
  <dimension ref="B1:CL1062"/>
  <sheetViews>
    <sheetView showGridLines="0" zoomScaleNormal="100" workbookViewId="0">
      <pane xSplit="3" ySplit="3" topLeftCell="AZ16" activePane="bottomRight" state="frozen"/>
      <selection activeCell="DW60" sqref="DW60"/>
      <selection pane="topRight" activeCell="DW60" sqref="DW60"/>
      <selection pane="bottomLeft" activeCell="DW60" sqref="DW60"/>
      <selection pane="bottomRight" activeCell="CK39" sqref="CK39"/>
    </sheetView>
  </sheetViews>
  <sheetFormatPr defaultRowHeight="14.25" outlineLevelCol="1"/>
  <cols>
    <col min="1" max="1" width="1.5703125" style="3" customWidth="1"/>
    <col min="2" max="2" width="42.42578125" style="2" bestFit="1" customWidth="1"/>
    <col min="3" max="3" width="40.7109375" style="3" hidden="1" customWidth="1"/>
    <col min="4" max="5" width="6.28515625" style="3" hidden="1" customWidth="1" outlineLevel="1"/>
    <col min="6" max="6" width="6" style="3" hidden="1" customWidth="1" outlineLevel="1"/>
    <col min="7" max="7" width="6.28515625" style="3" hidden="1" customWidth="1" outlineLevel="1"/>
    <col min="8" max="8" width="6" style="3" hidden="1" customWidth="1" outlineLevel="1"/>
    <col min="9" max="9" width="6.85546875" style="3" hidden="1" customWidth="1" outlineLevel="1"/>
    <col min="10" max="10" width="7.28515625" style="3" bestFit="1" customWidth="1" collapsed="1"/>
    <col min="11" max="11" width="6.28515625" style="3" hidden="1" customWidth="1" outlineLevel="1"/>
    <col min="12" max="13" width="6.85546875" style="3" hidden="1" customWidth="1" outlineLevel="1"/>
    <col min="14" max="14" width="6.28515625" style="3" hidden="1" customWidth="1" outlineLevel="1"/>
    <col min="15" max="15" width="7.28515625" style="3" hidden="1" customWidth="1" outlineLevel="1"/>
    <col min="16" max="16" width="6.85546875" style="3" hidden="1" customWidth="1" outlineLevel="1"/>
    <col min="17" max="17" width="7.28515625" style="3" bestFit="1" customWidth="1" collapsed="1"/>
    <col min="18" max="18" width="6.28515625" style="2" hidden="1" customWidth="1" outlineLevel="1"/>
    <col min="19" max="21" width="6.85546875" style="2" hidden="1" customWidth="1" outlineLevel="1"/>
    <col min="22" max="22" width="7.28515625" style="2" hidden="1" customWidth="1" outlineLevel="1"/>
    <col min="23" max="23" width="6.85546875" style="2" hidden="1" customWidth="1" outlineLevel="1"/>
    <col min="24" max="24" width="7.28515625" style="2" bestFit="1" customWidth="1" collapsed="1"/>
    <col min="25" max="27" width="6.85546875" style="2" hidden="1" customWidth="1" outlineLevel="1"/>
    <col min="28" max="28" width="6.85546875" style="3" hidden="1" customWidth="1" outlineLevel="1"/>
    <col min="29" max="29" width="7.28515625" style="3" hidden="1" customWidth="1" outlineLevel="1"/>
    <col min="30" max="30" width="6.85546875" style="3" hidden="1" customWidth="1" outlineLevel="1"/>
    <col min="31" max="31" width="7.28515625" style="3" bestFit="1" customWidth="1" collapsed="1"/>
    <col min="32" max="35" width="6.85546875" style="3" hidden="1" customWidth="1" outlineLevel="1"/>
    <col min="36" max="36" width="7.28515625" style="3" hidden="1" customWidth="1" outlineLevel="1"/>
    <col min="37" max="37" width="6.85546875" style="3" hidden="1" customWidth="1" outlineLevel="1"/>
    <col min="38" max="38" width="7.28515625" style="3" bestFit="1" customWidth="1" collapsed="1"/>
    <col min="39" max="42" width="6.85546875" style="3" hidden="1" customWidth="1" outlineLevel="1"/>
    <col min="43" max="43" width="7.28515625" style="3" hidden="1" customWidth="1" outlineLevel="1"/>
    <col min="44" max="44" width="6.85546875" style="3" hidden="1" customWidth="1" outlineLevel="1"/>
    <col min="45" max="45" width="7.28515625" style="3" bestFit="1" customWidth="1" collapsed="1"/>
    <col min="46" max="49" width="6.85546875" style="3" hidden="1" customWidth="1" outlineLevel="1"/>
    <col min="50" max="50" width="7.28515625" style="3" hidden="1" customWidth="1" outlineLevel="1"/>
    <col min="51" max="51" width="6.85546875" style="3" hidden="1" customWidth="1" outlineLevel="1"/>
    <col min="52" max="52" width="7.28515625" style="3" bestFit="1" customWidth="1" collapsed="1"/>
    <col min="53" max="58" width="6.85546875" style="3" hidden="1" customWidth="1" outlineLevel="1"/>
    <col min="59" max="59" width="6.85546875" style="3" bestFit="1" customWidth="1" collapsed="1"/>
    <col min="60" max="61" width="6.85546875" style="3" hidden="1" customWidth="1" outlineLevel="1"/>
    <col min="62" max="62" width="7.28515625" style="3" hidden="1" customWidth="1" outlineLevel="1"/>
    <col min="63" max="63" width="6.85546875" style="3" hidden="1" customWidth="1" outlineLevel="1"/>
    <col min="64" max="65" width="7.28515625" style="3" hidden="1" customWidth="1" outlineLevel="1"/>
    <col min="66" max="66" width="7.28515625" style="3" bestFit="1" customWidth="1" collapsed="1"/>
    <col min="67" max="67" width="6.85546875" style="3" hidden="1" customWidth="1" outlineLevel="1"/>
    <col min="68" max="69" width="7.28515625" style="3" hidden="1" customWidth="1" outlineLevel="1"/>
    <col min="70" max="70" width="6.85546875" style="3" hidden="1" customWidth="1" outlineLevel="1"/>
    <col min="71" max="71" width="7.28515625" style="3" hidden="1" customWidth="1" outlineLevel="1"/>
    <col min="72" max="72" width="7" style="3" hidden="1" customWidth="1" outlineLevel="1" collapsed="1"/>
    <col min="73" max="73" width="7" style="3" customWidth="1" collapsed="1"/>
    <col min="74" max="79" width="7" style="3" hidden="1" customWidth="1" outlineLevel="1"/>
    <col min="80" max="80" width="7" style="3" customWidth="1" collapsed="1"/>
    <col min="81" max="86" width="7.28515625" style="3" customWidth="1" outlineLevel="1"/>
    <col min="87" max="88" width="7.28515625" style="3" customWidth="1"/>
    <col min="89" max="16384" width="9.140625" style="3"/>
  </cols>
  <sheetData>
    <row r="1" spans="2:90">
      <c r="B1" s="448" t="s">
        <v>1174</v>
      </c>
      <c r="C1" s="448"/>
      <c r="D1" s="453"/>
      <c r="E1" s="453"/>
      <c r="G1" s="449"/>
      <c r="H1" s="449"/>
      <c r="I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52"/>
      <c r="X1" s="452"/>
      <c r="CE1" s="277"/>
      <c r="CF1" s="277"/>
      <c r="CH1" s="277"/>
      <c r="CJ1" s="277"/>
      <c r="CK1" s="277" t="s">
        <v>1216</v>
      </c>
      <c r="CL1" s="3" t="s">
        <v>1236</v>
      </c>
    </row>
    <row r="2" spans="2:90">
      <c r="W2" s="11"/>
      <c r="X2" s="209"/>
      <c r="AE2" s="208"/>
      <c r="AL2" s="208"/>
      <c r="AS2" s="208"/>
      <c r="AZ2" s="208"/>
      <c r="BG2" s="208"/>
      <c r="BN2" s="208"/>
      <c r="BU2" s="208"/>
      <c r="BV2" s="244"/>
      <c r="BW2" s="244"/>
      <c r="BY2" s="244"/>
      <c r="CB2" s="245"/>
      <c r="CC2" s="244"/>
      <c r="CE2" s="277"/>
      <c r="CF2" s="277"/>
      <c r="CH2" s="277"/>
      <c r="CJ2" s="277"/>
      <c r="CK2" s="277" t="s">
        <v>1217</v>
      </c>
      <c r="CL2" s="3" t="s">
        <v>1237</v>
      </c>
    </row>
    <row r="3" spans="2:90" ht="18" customHeight="1">
      <c r="B3" s="76" t="s">
        <v>333</v>
      </c>
      <c r="C3" s="76" t="s">
        <v>64</v>
      </c>
      <c r="D3" s="42" t="s">
        <v>4</v>
      </c>
      <c r="E3" s="42" t="s">
        <v>6</v>
      </c>
      <c r="F3" s="42" t="s">
        <v>65</v>
      </c>
      <c r="G3" s="42" t="s">
        <v>7</v>
      </c>
      <c r="H3" s="42" t="s">
        <v>66</v>
      </c>
      <c r="I3" s="42" t="s">
        <v>8</v>
      </c>
      <c r="J3" s="42">
        <v>2005</v>
      </c>
      <c r="K3" s="50" t="s">
        <v>9</v>
      </c>
      <c r="L3" s="50" t="s">
        <v>11</v>
      </c>
      <c r="M3" s="50" t="s">
        <v>67</v>
      </c>
      <c r="N3" s="50" t="s">
        <v>12</v>
      </c>
      <c r="O3" s="50" t="s">
        <v>68</v>
      </c>
      <c r="P3" s="50" t="s">
        <v>13</v>
      </c>
      <c r="Q3" s="42">
        <v>2006</v>
      </c>
      <c r="R3" s="50" t="s">
        <v>14</v>
      </c>
      <c r="S3" s="50" t="s">
        <v>15</v>
      </c>
      <c r="T3" s="50" t="s">
        <v>69</v>
      </c>
      <c r="U3" s="50" t="s">
        <v>101</v>
      </c>
      <c r="V3" s="50" t="s">
        <v>70</v>
      </c>
      <c r="W3" s="50" t="s">
        <v>102</v>
      </c>
      <c r="X3" s="50">
        <v>2007</v>
      </c>
      <c r="Y3" s="50" t="s">
        <v>103</v>
      </c>
      <c r="Z3" s="50" t="s">
        <v>104</v>
      </c>
      <c r="AA3" s="50" t="s">
        <v>71</v>
      </c>
      <c r="AB3" s="50" t="s">
        <v>105</v>
      </c>
      <c r="AC3" s="50" t="s">
        <v>72</v>
      </c>
      <c r="AD3" s="50" t="s">
        <v>106</v>
      </c>
      <c r="AE3" s="50">
        <v>2008</v>
      </c>
      <c r="AF3" s="50" t="s">
        <v>107</v>
      </c>
      <c r="AG3" s="50" t="s">
        <v>108</v>
      </c>
      <c r="AH3" s="50" t="s">
        <v>73</v>
      </c>
      <c r="AI3" s="50" t="s">
        <v>109</v>
      </c>
      <c r="AJ3" s="50" t="s">
        <v>74</v>
      </c>
      <c r="AK3" s="50" t="s">
        <v>110</v>
      </c>
      <c r="AL3" s="50">
        <v>2009</v>
      </c>
      <c r="AM3" s="50" t="s">
        <v>111</v>
      </c>
      <c r="AN3" s="50" t="s">
        <v>112</v>
      </c>
      <c r="AO3" s="50" t="s">
        <v>75</v>
      </c>
      <c r="AP3" s="50" t="s">
        <v>113</v>
      </c>
      <c r="AQ3" s="50" t="s">
        <v>76</v>
      </c>
      <c r="AR3" s="50" t="s">
        <v>116</v>
      </c>
      <c r="AS3" s="50">
        <v>2010</v>
      </c>
      <c r="AT3" s="50" t="s">
        <v>234</v>
      </c>
      <c r="AU3" s="50" t="s">
        <v>272</v>
      </c>
      <c r="AV3" s="50" t="s">
        <v>273</v>
      </c>
      <c r="AW3" s="50" t="s">
        <v>303</v>
      </c>
      <c r="AX3" s="50" t="s">
        <v>304</v>
      </c>
      <c r="AY3" s="50" t="s">
        <v>307</v>
      </c>
      <c r="AZ3" s="50">
        <v>2011</v>
      </c>
      <c r="BA3" s="50" t="s">
        <v>313</v>
      </c>
      <c r="BB3" s="50" t="s">
        <v>319</v>
      </c>
      <c r="BC3" s="50" t="s">
        <v>320</v>
      </c>
      <c r="BD3" s="50" t="s">
        <v>325</v>
      </c>
      <c r="BE3" s="50" t="s">
        <v>326</v>
      </c>
      <c r="BF3" s="50" t="s">
        <v>328</v>
      </c>
      <c r="BG3" s="50">
        <v>2012</v>
      </c>
      <c r="BH3" s="50" t="s">
        <v>336</v>
      </c>
      <c r="BI3" s="50" t="s">
        <v>344</v>
      </c>
      <c r="BJ3" s="50" t="s">
        <v>345</v>
      </c>
      <c r="BK3" s="50" t="s">
        <v>348</v>
      </c>
      <c r="BL3" s="50" t="s">
        <v>349</v>
      </c>
      <c r="BM3" s="50" t="s">
        <v>353</v>
      </c>
      <c r="BN3" s="50">
        <v>2013</v>
      </c>
      <c r="BO3" s="50" t="s">
        <v>356</v>
      </c>
      <c r="BP3" s="50" t="s">
        <v>365</v>
      </c>
      <c r="BQ3" s="50" t="s">
        <v>366</v>
      </c>
      <c r="BR3" s="50" t="s">
        <v>369</v>
      </c>
      <c r="BS3" s="50" t="s">
        <v>370</v>
      </c>
      <c r="BT3" s="50" t="s">
        <v>375</v>
      </c>
      <c r="BU3" s="50">
        <v>2014</v>
      </c>
      <c r="BV3" s="50" t="s">
        <v>380</v>
      </c>
      <c r="BW3" s="50" t="s">
        <v>390</v>
      </c>
      <c r="BX3" s="50" t="s">
        <v>391</v>
      </c>
      <c r="BY3" s="50" t="s">
        <v>420</v>
      </c>
      <c r="BZ3" s="50" t="s">
        <v>421</v>
      </c>
      <c r="CA3" s="50" t="s">
        <v>423</v>
      </c>
      <c r="CB3" s="50">
        <v>2015</v>
      </c>
      <c r="CC3" s="50" t="s">
        <v>483</v>
      </c>
      <c r="CD3" s="50" t="s">
        <v>847</v>
      </c>
      <c r="CE3" s="50" t="s">
        <v>874</v>
      </c>
      <c r="CF3" s="50" t="s">
        <v>1114</v>
      </c>
      <c r="CG3" s="50" t="s">
        <v>1118</v>
      </c>
      <c r="CH3" s="50" t="s">
        <v>1166</v>
      </c>
      <c r="CI3" s="50">
        <v>2016</v>
      </c>
      <c r="CJ3" s="50" t="s">
        <v>1206</v>
      </c>
      <c r="CK3" s="50" t="s">
        <v>1215</v>
      </c>
    </row>
    <row r="4" spans="2:90" s="6" customFormat="1" ht="18" customHeight="1">
      <c r="B4" s="77" t="s">
        <v>446</v>
      </c>
      <c r="C4" s="77" t="s">
        <v>447</v>
      </c>
      <c r="D4" s="235">
        <f t="shared" ref="D4:AI5" si="0">+D28+D37+D46</f>
        <v>62</v>
      </c>
      <c r="E4" s="235">
        <f t="shared" si="0"/>
        <v>64</v>
      </c>
      <c r="F4" s="235">
        <f t="shared" si="0"/>
        <v>64</v>
      </c>
      <c r="G4" s="235">
        <f t="shared" si="0"/>
        <v>64</v>
      </c>
      <c r="H4" s="235">
        <f t="shared" si="0"/>
        <v>64</v>
      </c>
      <c r="I4" s="235">
        <f t="shared" si="0"/>
        <v>66</v>
      </c>
      <c r="J4" s="235">
        <f t="shared" si="0"/>
        <v>66</v>
      </c>
      <c r="K4" s="235">
        <f t="shared" si="0"/>
        <v>68</v>
      </c>
      <c r="L4" s="235">
        <f t="shared" si="0"/>
        <v>72</v>
      </c>
      <c r="M4" s="235">
        <f t="shared" si="0"/>
        <v>72</v>
      </c>
      <c r="N4" s="235">
        <f t="shared" si="0"/>
        <v>75</v>
      </c>
      <c r="O4" s="235">
        <f t="shared" si="0"/>
        <v>75</v>
      </c>
      <c r="P4" s="235">
        <f t="shared" si="0"/>
        <v>81</v>
      </c>
      <c r="Q4" s="235">
        <f t="shared" si="0"/>
        <v>81</v>
      </c>
      <c r="R4" s="235">
        <f t="shared" si="0"/>
        <v>81</v>
      </c>
      <c r="S4" s="236">
        <f t="shared" si="0"/>
        <v>87</v>
      </c>
      <c r="T4" s="236">
        <f t="shared" si="0"/>
        <v>87</v>
      </c>
      <c r="U4" s="236">
        <f t="shared" si="0"/>
        <v>88</v>
      </c>
      <c r="V4" s="236">
        <f t="shared" si="0"/>
        <v>88</v>
      </c>
      <c r="W4" s="236">
        <f t="shared" si="0"/>
        <v>95</v>
      </c>
      <c r="X4" s="236">
        <f t="shared" si="0"/>
        <v>95</v>
      </c>
      <c r="Y4" s="236">
        <f t="shared" si="0"/>
        <v>96</v>
      </c>
      <c r="Z4" s="236">
        <f t="shared" si="0"/>
        <v>101</v>
      </c>
      <c r="AA4" s="236">
        <f t="shared" si="0"/>
        <v>101</v>
      </c>
      <c r="AB4" s="236">
        <f t="shared" si="0"/>
        <v>103</v>
      </c>
      <c r="AC4" s="236">
        <f t="shared" si="0"/>
        <v>103</v>
      </c>
      <c r="AD4" s="236">
        <f t="shared" si="0"/>
        <v>110</v>
      </c>
      <c r="AE4" s="236">
        <f t="shared" si="0"/>
        <v>110</v>
      </c>
      <c r="AF4" s="236">
        <f t="shared" si="0"/>
        <v>110</v>
      </c>
      <c r="AG4" s="236">
        <f t="shared" si="0"/>
        <v>115</v>
      </c>
      <c r="AH4" s="236">
        <f t="shared" si="0"/>
        <v>115</v>
      </c>
      <c r="AI4" s="236">
        <f t="shared" si="0"/>
        <v>116</v>
      </c>
      <c r="AJ4" s="236">
        <f t="shared" ref="AJ4:BO5" si="1">+AJ28+AJ37+AJ46</f>
        <v>116</v>
      </c>
      <c r="AK4" s="236">
        <f t="shared" si="1"/>
        <v>120</v>
      </c>
      <c r="AL4" s="236">
        <f t="shared" si="1"/>
        <v>120</v>
      </c>
      <c r="AM4" s="236">
        <f t="shared" si="1"/>
        <v>121</v>
      </c>
      <c r="AN4" s="236">
        <f t="shared" si="1"/>
        <v>125</v>
      </c>
      <c r="AO4" s="236">
        <f t="shared" si="1"/>
        <v>125</v>
      </c>
      <c r="AP4" s="236">
        <f t="shared" si="1"/>
        <v>126</v>
      </c>
      <c r="AQ4" s="236">
        <f t="shared" si="1"/>
        <v>126</v>
      </c>
      <c r="AR4" s="236">
        <f t="shared" si="1"/>
        <v>134</v>
      </c>
      <c r="AS4" s="236">
        <f t="shared" si="1"/>
        <v>134</v>
      </c>
      <c r="AT4" s="236">
        <f t="shared" si="1"/>
        <v>162</v>
      </c>
      <c r="AU4" s="236">
        <f t="shared" si="1"/>
        <v>172</v>
      </c>
      <c r="AV4" s="236">
        <f t="shared" si="1"/>
        <v>172</v>
      </c>
      <c r="AW4" s="236">
        <f t="shared" si="1"/>
        <v>174</v>
      </c>
      <c r="AX4" s="236">
        <f t="shared" si="1"/>
        <v>174</v>
      </c>
      <c r="AY4" s="236">
        <f t="shared" si="1"/>
        <v>197</v>
      </c>
      <c r="AZ4" s="236">
        <f t="shared" si="1"/>
        <v>197</v>
      </c>
      <c r="BA4" s="236">
        <f t="shared" si="1"/>
        <v>200</v>
      </c>
      <c r="BB4" s="236">
        <f t="shared" si="1"/>
        <v>207</v>
      </c>
      <c r="BC4" s="236">
        <f t="shared" si="1"/>
        <v>207</v>
      </c>
      <c r="BD4" s="236">
        <f t="shared" si="1"/>
        <v>211</v>
      </c>
      <c r="BE4" s="236">
        <f t="shared" si="1"/>
        <v>211</v>
      </c>
      <c r="BF4" s="236">
        <f t="shared" si="1"/>
        <v>232</v>
      </c>
      <c r="BG4" s="236">
        <f t="shared" si="1"/>
        <v>232</v>
      </c>
      <c r="BH4" s="236">
        <f t="shared" si="1"/>
        <v>234</v>
      </c>
      <c r="BI4" s="236">
        <f t="shared" si="1"/>
        <v>243</v>
      </c>
      <c r="BJ4" s="236">
        <f t="shared" si="1"/>
        <v>243</v>
      </c>
      <c r="BK4" s="236">
        <f t="shared" si="1"/>
        <v>260</v>
      </c>
      <c r="BL4" s="236">
        <f t="shared" si="1"/>
        <v>260</v>
      </c>
      <c r="BM4" s="236">
        <f t="shared" si="1"/>
        <v>278</v>
      </c>
      <c r="BN4" s="236">
        <f t="shared" si="1"/>
        <v>278</v>
      </c>
      <c r="BO4" s="236">
        <f t="shared" si="1"/>
        <v>281</v>
      </c>
      <c r="BP4" s="236">
        <f t="shared" ref="BP4:CB5" si="2">+BP28+BP37+BP46</f>
        <v>303</v>
      </c>
      <c r="BQ4" s="236">
        <f t="shared" si="2"/>
        <v>303</v>
      </c>
      <c r="BR4" s="236">
        <f t="shared" si="2"/>
        <v>313</v>
      </c>
      <c r="BS4" s="236">
        <f t="shared" si="2"/>
        <v>313</v>
      </c>
      <c r="BT4" s="236">
        <f t="shared" si="2"/>
        <v>332</v>
      </c>
      <c r="BU4" s="236">
        <f t="shared" si="2"/>
        <v>332</v>
      </c>
      <c r="BV4" s="236">
        <f t="shared" si="2"/>
        <v>332</v>
      </c>
      <c r="BW4" s="236">
        <f t="shared" si="2"/>
        <v>350</v>
      </c>
      <c r="BX4" s="236">
        <f t="shared" si="2"/>
        <v>350</v>
      </c>
      <c r="BY4" s="236">
        <f t="shared" si="2"/>
        <v>356</v>
      </c>
      <c r="BZ4" s="236">
        <f t="shared" si="2"/>
        <v>356</v>
      </c>
      <c r="CA4" s="236">
        <f t="shared" si="2"/>
        <v>380</v>
      </c>
      <c r="CB4" s="236">
        <f t="shared" si="2"/>
        <v>380</v>
      </c>
      <c r="CC4" s="236">
        <f>+CC28+CC37+CC46</f>
        <v>387</v>
      </c>
      <c r="CD4" s="236">
        <f>+CD28+CD37+CD46</f>
        <v>408</v>
      </c>
      <c r="CE4" s="236">
        <f t="shared" ref="CE4:CG4" si="3">+CE28+CE37+CE46</f>
        <v>408</v>
      </c>
      <c r="CF4" s="236">
        <f>+CF28+CF37+CF46</f>
        <v>418</v>
      </c>
      <c r="CG4" s="236">
        <f t="shared" si="3"/>
        <v>418</v>
      </c>
      <c r="CH4" s="236">
        <f>+CH28+CH37+CH46</f>
        <v>444</v>
      </c>
      <c r="CI4" s="236">
        <f t="shared" ref="CI4" si="4">+CI28+CI37+CI46</f>
        <v>444</v>
      </c>
      <c r="CJ4" s="236">
        <f>+CJ28+CJ37+CJ46</f>
        <v>451</v>
      </c>
      <c r="CK4" s="236">
        <f>+CK28+CK37+CK46</f>
        <v>461</v>
      </c>
    </row>
    <row r="5" spans="2:90" s="6" customFormat="1" ht="18" customHeight="1">
      <c r="B5" s="77" t="s">
        <v>1228</v>
      </c>
      <c r="C5" s="231" t="s">
        <v>1192</v>
      </c>
      <c r="D5" s="235">
        <f t="shared" si="0"/>
        <v>0</v>
      </c>
      <c r="E5" s="235">
        <f t="shared" si="0"/>
        <v>2</v>
      </c>
      <c r="F5" s="235">
        <f t="shared" si="0"/>
        <v>2</v>
      </c>
      <c r="G5" s="235">
        <f t="shared" si="0"/>
        <v>0</v>
      </c>
      <c r="H5" s="235">
        <f t="shared" si="0"/>
        <v>2</v>
      </c>
      <c r="I5" s="235">
        <f t="shared" si="0"/>
        <v>2</v>
      </c>
      <c r="J5" s="235">
        <f t="shared" si="0"/>
        <v>4</v>
      </c>
      <c r="K5" s="235">
        <f t="shared" si="0"/>
        <v>2</v>
      </c>
      <c r="L5" s="235">
        <f t="shared" si="0"/>
        <v>4</v>
      </c>
      <c r="M5" s="235">
        <f t="shared" si="0"/>
        <v>6</v>
      </c>
      <c r="N5" s="235">
        <f t="shared" si="0"/>
        <v>3</v>
      </c>
      <c r="O5" s="235">
        <f t="shared" si="0"/>
        <v>9</v>
      </c>
      <c r="P5" s="235">
        <f t="shared" si="0"/>
        <v>6</v>
      </c>
      <c r="Q5" s="235">
        <f t="shared" si="0"/>
        <v>15</v>
      </c>
      <c r="R5" s="235">
        <f t="shared" si="0"/>
        <v>0</v>
      </c>
      <c r="S5" s="236">
        <f t="shared" si="0"/>
        <v>6</v>
      </c>
      <c r="T5" s="236">
        <f t="shared" si="0"/>
        <v>6</v>
      </c>
      <c r="U5" s="236">
        <f t="shared" si="0"/>
        <v>1</v>
      </c>
      <c r="V5" s="236">
        <f t="shared" si="0"/>
        <v>7</v>
      </c>
      <c r="W5" s="236">
        <f t="shared" si="0"/>
        <v>7</v>
      </c>
      <c r="X5" s="236">
        <f t="shared" si="0"/>
        <v>14</v>
      </c>
      <c r="Y5" s="236">
        <f t="shared" si="0"/>
        <v>1</v>
      </c>
      <c r="Z5" s="236">
        <f t="shared" si="0"/>
        <v>5</v>
      </c>
      <c r="AA5" s="236">
        <f t="shared" si="0"/>
        <v>6</v>
      </c>
      <c r="AB5" s="236">
        <f t="shared" si="0"/>
        <v>2</v>
      </c>
      <c r="AC5" s="236">
        <f t="shared" si="0"/>
        <v>8</v>
      </c>
      <c r="AD5" s="236">
        <f t="shared" si="0"/>
        <v>7</v>
      </c>
      <c r="AE5" s="236">
        <f t="shared" si="0"/>
        <v>15</v>
      </c>
      <c r="AF5" s="236">
        <f t="shared" si="0"/>
        <v>0</v>
      </c>
      <c r="AG5" s="236">
        <f t="shared" si="0"/>
        <v>5</v>
      </c>
      <c r="AH5" s="236">
        <f t="shared" si="0"/>
        <v>5</v>
      </c>
      <c r="AI5" s="236">
        <f t="shared" si="0"/>
        <v>1</v>
      </c>
      <c r="AJ5" s="236">
        <f t="shared" si="1"/>
        <v>6</v>
      </c>
      <c r="AK5" s="236">
        <f t="shared" si="1"/>
        <v>4</v>
      </c>
      <c r="AL5" s="236">
        <f t="shared" si="1"/>
        <v>10</v>
      </c>
      <c r="AM5" s="236">
        <f t="shared" si="1"/>
        <v>1</v>
      </c>
      <c r="AN5" s="236">
        <f t="shared" si="1"/>
        <v>4</v>
      </c>
      <c r="AO5" s="236">
        <f t="shared" si="1"/>
        <v>5</v>
      </c>
      <c r="AP5" s="236">
        <f t="shared" si="1"/>
        <v>1</v>
      </c>
      <c r="AQ5" s="236">
        <f t="shared" si="1"/>
        <v>6</v>
      </c>
      <c r="AR5" s="236">
        <f t="shared" si="1"/>
        <v>8</v>
      </c>
      <c r="AS5" s="236">
        <f t="shared" si="1"/>
        <v>14</v>
      </c>
      <c r="AT5" s="236">
        <f t="shared" si="1"/>
        <v>28</v>
      </c>
      <c r="AU5" s="236">
        <f t="shared" si="1"/>
        <v>10</v>
      </c>
      <c r="AV5" s="236">
        <f t="shared" si="1"/>
        <v>38</v>
      </c>
      <c r="AW5" s="236">
        <f t="shared" si="1"/>
        <v>2</v>
      </c>
      <c r="AX5" s="236">
        <f t="shared" si="1"/>
        <v>40</v>
      </c>
      <c r="AY5" s="236">
        <f t="shared" si="1"/>
        <v>23</v>
      </c>
      <c r="AZ5" s="236">
        <f t="shared" si="1"/>
        <v>63</v>
      </c>
      <c r="BA5" s="236">
        <f t="shared" si="1"/>
        <v>3</v>
      </c>
      <c r="BB5" s="236">
        <f t="shared" si="1"/>
        <v>7</v>
      </c>
      <c r="BC5" s="236">
        <f t="shared" si="1"/>
        <v>10</v>
      </c>
      <c r="BD5" s="236">
        <f t="shared" si="1"/>
        <v>4</v>
      </c>
      <c r="BE5" s="236">
        <f t="shared" si="1"/>
        <v>14</v>
      </c>
      <c r="BF5" s="236">
        <f t="shared" si="1"/>
        <v>21</v>
      </c>
      <c r="BG5" s="236">
        <f t="shared" si="1"/>
        <v>35</v>
      </c>
      <c r="BH5" s="236">
        <f t="shared" si="1"/>
        <v>2</v>
      </c>
      <c r="BI5" s="236">
        <f t="shared" si="1"/>
        <v>9</v>
      </c>
      <c r="BJ5" s="236">
        <f t="shared" si="1"/>
        <v>11</v>
      </c>
      <c r="BK5" s="236">
        <f t="shared" si="1"/>
        <v>17</v>
      </c>
      <c r="BL5" s="236">
        <f t="shared" si="1"/>
        <v>28</v>
      </c>
      <c r="BM5" s="236">
        <f t="shared" si="1"/>
        <v>18</v>
      </c>
      <c r="BN5" s="236">
        <f t="shared" si="1"/>
        <v>46</v>
      </c>
      <c r="BO5" s="236">
        <f t="shared" si="1"/>
        <v>3</v>
      </c>
      <c r="BP5" s="236">
        <f t="shared" si="2"/>
        <v>22</v>
      </c>
      <c r="BQ5" s="236">
        <f t="shared" si="2"/>
        <v>25</v>
      </c>
      <c r="BR5" s="236">
        <f t="shared" si="2"/>
        <v>10</v>
      </c>
      <c r="BS5" s="236">
        <f t="shared" si="2"/>
        <v>35</v>
      </c>
      <c r="BT5" s="236">
        <f t="shared" si="2"/>
        <v>19</v>
      </c>
      <c r="BU5" s="236">
        <f t="shared" si="2"/>
        <v>54</v>
      </c>
      <c r="BV5" s="236">
        <f t="shared" si="2"/>
        <v>0</v>
      </c>
      <c r="BW5" s="236">
        <f t="shared" si="2"/>
        <v>18</v>
      </c>
      <c r="BX5" s="236">
        <f t="shared" si="2"/>
        <v>18</v>
      </c>
      <c r="BY5" s="236">
        <f t="shared" si="2"/>
        <v>6</v>
      </c>
      <c r="BZ5" s="236">
        <f t="shared" si="2"/>
        <v>24</v>
      </c>
      <c r="CA5" s="236">
        <f t="shared" si="2"/>
        <v>24</v>
      </c>
      <c r="CB5" s="236">
        <f t="shared" si="2"/>
        <v>48</v>
      </c>
      <c r="CC5" s="236">
        <f>+CC29+CC38+CC47</f>
        <v>7</v>
      </c>
      <c r="CD5" s="236">
        <f>+CD29+CD38+CD47</f>
        <v>21</v>
      </c>
      <c r="CE5" s="236">
        <f t="shared" ref="CE5:CG5" si="5">+CE29+CE38+CE47</f>
        <v>28</v>
      </c>
      <c r="CF5" s="236">
        <f>+CF29+CF38+CF47</f>
        <v>10</v>
      </c>
      <c r="CG5" s="236">
        <f t="shared" si="5"/>
        <v>38</v>
      </c>
      <c r="CH5" s="236">
        <f>+CH29+CH38+CH47</f>
        <v>26</v>
      </c>
      <c r="CI5" s="236">
        <f t="shared" ref="CI5" si="6">+CI29+CI38+CI47</f>
        <v>64</v>
      </c>
      <c r="CJ5" s="236">
        <f>+CJ29+CJ38+CJ47</f>
        <v>7</v>
      </c>
      <c r="CK5" s="236">
        <f>+CK29+CK38+CK47</f>
        <v>10</v>
      </c>
    </row>
    <row r="6" spans="2:90" s="6" customFormat="1" ht="18" customHeight="1">
      <c r="B6" s="77" t="s">
        <v>1162</v>
      </c>
      <c r="C6" s="77" t="s">
        <v>77</v>
      </c>
      <c r="D6" s="82">
        <v>7.2999999999999995E-2</v>
      </c>
      <c r="E6" s="82">
        <v>0.11700000000000001</v>
      </c>
      <c r="F6" s="82">
        <v>9.8000000000000004E-2</v>
      </c>
      <c r="G6" s="82">
        <v>0.17399999999999999</v>
      </c>
      <c r="H6" s="82">
        <v>0.124</v>
      </c>
      <c r="I6" s="82">
        <v>0.185</v>
      </c>
      <c r="J6" s="82">
        <v>0.14499999999999999</v>
      </c>
      <c r="K6" s="82">
        <v>0.22</v>
      </c>
      <c r="L6" s="82">
        <v>0.20599999999999999</v>
      </c>
      <c r="M6" s="82">
        <v>0.21199999999999999</v>
      </c>
      <c r="N6" s="82">
        <v>0.16300000000000001</v>
      </c>
      <c r="O6" s="82">
        <v>0.19500000000000001</v>
      </c>
      <c r="P6" s="82">
        <v>0.11700000000000001</v>
      </c>
      <c r="Q6" s="82">
        <v>0.16700000000000001</v>
      </c>
      <c r="R6" s="82">
        <v>8.7999999999999995E-2</v>
      </c>
      <c r="S6" s="82">
        <v>9.6000000000000002E-2</v>
      </c>
      <c r="T6" s="82">
        <v>9.2999999999999999E-2</v>
      </c>
      <c r="U6" s="82">
        <v>9.2999999999999999E-2</v>
      </c>
      <c r="V6" s="82">
        <v>9.2999999999999999E-2</v>
      </c>
      <c r="W6" s="82">
        <v>7.0999999999999994E-2</v>
      </c>
      <c r="X6" s="82">
        <v>8.5000000000000006E-2</v>
      </c>
      <c r="Y6" s="82">
        <v>0.115</v>
      </c>
      <c r="Z6" s="82">
        <v>5.3999999999999999E-2</v>
      </c>
      <c r="AA6" s="82">
        <v>7.9000000000000001E-2</v>
      </c>
      <c r="AB6" s="82">
        <v>0.05</v>
      </c>
      <c r="AC6" s="82">
        <v>6.9000000000000006E-2</v>
      </c>
      <c r="AD6" s="82">
        <v>-5.3999999999999999E-2</v>
      </c>
      <c r="AE6" s="82">
        <v>2.7E-2</v>
      </c>
      <c r="AF6" s="82">
        <v>-0.12</v>
      </c>
      <c r="AG6" s="82">
        <v>2.1000000000000001E-2</v>
      </c>
      <c r="AH6" s="82">
        <v>-0.04</v>
      </c>
      <c r="AI6" s="82">
        <v>1.2999999999999999E-2</v>
      </c>
      <c r="AJ6" s="82">
        <v>-2.1999999999999999E-2</v>
      </c>
      <c r="AK6" s="82">
        <v>9.5000000000000001E-2</v>
      </c>
      <c r="AL6" s="82">
        <v>1.4E-2</v>
      </c>
      <c r="AM6" s="82">
        <v>0.151</v>
      </c>
      <c r="AN6" s="82">
        <v>7.3999999999999996E-2</v>
      </c>
      <c r="AO6" s="82">
        <v>0.105</v>
      </c>
      <c r="AP6" s="82">
        <v>0.105</v>
      </c>
      <c r="AQ6" s="82">
        <v>0.105</v>
      </c>
      <c r="AR6" s="82">
        <v>0.1</v>
      </c>
      <c r="AS6" s="82">
        <v>0.10299999999999999</v>
      </c>
      <c r="AT6" s="82">
        <v>0.112</v>
      </c>
      <c r="AU6" s="82">
        <v>9.8000000000000004E-2</v>
      </c>
      <c r="AV6" s="82">
        <v>0.105</v>
      </c>
      <c r="AW6" s="82">
        <v>3.7999999999999999E-2</v>
      </c>
      <c r="AX6" s="82">
        <v>8.1000000000000003E-2</v>
      </c>
      <c r="AY6" s="82">
        <v>5.2999999999999999E-2</v>
      </c>
      <c r="AZ6" s="82">
        <v>7.1999999999999995E-2</v>
      </c>
      <c r="BA6" s="82">
        <v>4.8000000000000001E-2</v>
      </c>
      <c r="BB6" s="82">
        <v>3.4000000000000002E-2</v>
      </c>
      <c r="BC6" s="82">
        <v>0.04</v>
      </c>
      <c r="BD6" s="82">
        <v>0.13200000000000001</v>
      </c>
      <c r="BE6" s="82">
        <v>7.0999999999999994E-2</v>
      </c>
      <c r="BF6" s="82">
        <v>0.124</v>
      </c>
      <c r="BG6" s="82">
        <v>8.7999999999999995E-2</v>
      </c>
      <c r="BH6" s="82">
        <v>9.4E-2</v>
      </c>
      <c r="BI6" s="82">
        <v>3.6999999999999998E-2</v>
      </c>
      <c r="BJ6" s="82">
        <v>6.0999999999999999E-2</v>
      </c>
      <c r="BK6" s="82">
        <v>5.8000000000000003E-2</v>
      </c>
      <c r="BL6" s="82">
        <v>0.06</v>
      </c>
      <c r="BM6" s="82">
        <v>5.5E-2</v>
      </c>
      <c r="BN6" s="82">
        <v>5.8000000000000003E-2</v>
      </c>
      <c r="BO6" s="82">
        <v>5.3999999999999999E-2</v>
      </c>
      <c r="BP6" s="82">
        <v>0.1</v>
      </c>
      <c r="BQ6" s="82">
        <v>0.08</v>
      </c>
      <c r="BR6" s="82">
        <v>7.4999999999999997E-2</v>
      </c>
      <c r="BS6" s="82">
        <v>7.8E-2</v>
      </c>
      <c r="BT6" s="82">
        <v>0.17299999999999999</v>
      </c>
      <c r="BU6" s="82">
        <v>0.111</v>
      </c>
      <c r="BV6" s="82">
        <v>0.16500000000000001</v>
      </c>
      <c r="BW6" s="82">
        <v>0.14499999999999999</v>
      </c>
      <c r="BX6" s="82">
        <v>0.154</v>
      </c>
      <c r="BY6" s="82">
        <v>0.126</v>
      </c>
      <c r="BZ6" s="82">
        <v>0.14399999999999999</v>
      </c>
      <c r="CA6" s="82">
        <v>4.4999999999999998E-2</v>
      </c>
      <c r="CB6" s="82">
        <v>0.108</v>
      </c>
      <c r="CC6" s="82">
        <v>1.2999999999999999E-2</v>
      </c>
      <c r="CD6" s="82">
        <v>2.9000000000000001E-2</v>
      </c>
      <c r="CE6" s="82">
        <v>2.1999999999999999E-2</v>
      </c>
      <c r="CF6" s="82">
        <v>-3.9E-2</v>
      </c>
      <c r="CG6" s="82">
        <v>1E-3</v>
      </c>
      <c r="CH6" s="82">
        <v>-8.0000000000000002E-3</v>
      </c>
      <c r="CI6" s="82">
        <v>-2E-3</v>
      </c>
      <c r="CJ6" s="82">
        <v>9.0999999999999998E-2</v>
      </c>
      <c r="CK6" s="82"/>
    </row>
    <row r="7" spans="2:90" s="6" customFormat="1" ht="18" customHeight="1">
      <c r="B7" s="77" t="s">
        <v>875</v>
      </c>
      <c r="C7" s="77" t="s">
        <v>875</v>
      </c>
      <c r="D7" s="82" t="s">
        <v>118</v>
      </c>
      <c r="E7" s="82" t="s">
        <v>118</v>
      </c>
      <c r="F7" s="82" t="s">
        <v>118</v>
      </c>
      <c r="G7" s="82" t="s">
        <v>118</v>
      </c>
      <c r="H7" s="82" t="s">
        <v>118</v>
      </c>
      <c r="I7" s="82" t="s">
        <v>118</v>
      </c>
      <c r="J7" s="82" t="s">
        <v>118</v>
      </c>
      <c r="K7" s="82" t="s">
        <v>118</v>
      </c>
      <c r="L7" s="82" t="s">
        <v>118</v>
      </c>
      <c r="M7" s="82" t="s">
        <v>118</v>
      </c>
      <c r="N7" s="82" t="s">
        <v>118</v>
      </c>
      <c r="O7" s="82" t="s">
        <v>118</v>
      </c>
      <c r="P7" s="82" t="s">
        <v>118</v>
      </c>
      <c r="Q7" s="82" t="s">
        <v>118</v>
      </c>
      <c r="R7" s="82" t="s">
        <v>118</v>
      </c>
      <c r="S7" s="82" t="s">
        <v>118</v>
      </c>
      <c r="T7" s="82" t="s">
        <v>118</v>
      </c>
      <c r="U7" s="82" t="s">
        <v>118</v>
      </c>
      <c r="V7" s="82" t="s">
        <v>118</v>
      </c>
      <c r="W7" s="82" t="s">
        <v>118</v>
      </c>
      <c r="X7" s="82" t="s">
        <v>118</v>
      </c>
      <c r="Y7" s="82" t="s">
        <v>118</v>
      </c>
      <c r="Z7" s="82" t="s">
        <v>118</v>
      </c>
      <c r="AA7" s="82" t="s">
        <v>118</v>
      </c>
      <c r="AB7" s="82" t="s">
        <v>118</v>
      </c>
      <c r="AC7" s="82" t="s">
        <v>118</v>
      </c>
      <c r="AD7" s="82" t="s">
        <v>118</v>
      </c>
      <c r="AE7" s="82" t="s">
        <v>118</v>
      </c>
      <c r="AF7" s="82" t="s">
        <v>118</v>
      </c>
      <c r="AG7" s="82" t="s">
        <v>118</v>
      </c>
      <c r="AH7" s="82" t="s">
        <v>118</v>
      </c>
      <c r="AI7" s="82" t="s">
        <v>118</v>
      </c>
      <c r="AJ7" s="82" t="s">
        <v>118</v>
      </c>
      <c r="AK7" s="82" t="s">
        <v>118</v>
      </c>
      <c r="AL7" s="82" t="s">
        <v>118</v>
      </c>
      <c r="AM7" s="82" t="s">
        <v>118</v>
      </c>
      <c r="AN7" s="82" t="s">
        <v>118</v>
      </c>
      <c r="AO7" s="82" t="s">
        <v>118</v>
      </c>
      <c r="AP7" s="82" t="s">
        <v>118</v>
      </c>
      <c r="AQ7" s="82" t="s">
        <v>118</v>
      </c>
      <c r="AR7" s="82" t="s">
        <v>118</v>
      </c>
      <c r="AS7" s="82" t="s">
        <v>118</v>
      </c>
      <c r="AT7" s="82">
        <v>4.4919627080040478E-2</v>
      </c>
      <c r="AU7" s="82">
        <v>0.10484182693084441</v>
      </c>
      <c r="AV7" s="82">
        <v>0.15066090959560161</v>
      </c>
      <c r="AW7" s="82">
        <v>5.2670098353823351E-2</v>
      </c>
      <c r="AX7" s="82">
        <v>0.19552785604021566</v>
      </c>
      <c r="AY7" s="82">
        <v>8.6376456315257852E-2</v>
      </c>
      <c r="AZ7" s="82">
        <v>0.28598986336782495</v>
      </c>
      <c r="BA7" s="82">
        <v>2.9000000000000001E-2</v>
      </c>
      <c r="BB7" s="82">
        <v>7.3999999999999996E-2</v>
      </c>
      <c r="BC7" s="82">
        <v>0.10199999999999999</v>
      </c>
      <c r="BD7" s="82">
        <v>0.05</v>
      </c>
      <c r="BE7" s="82">
        <v>0.14899999999999999</v>
      </c>
      <c r="BF7" s="82">
        <v>8.5000000000000006E-2</v>
      </c>
      <c r="BG7" s="82">
        <v>0.23899999999999999</v>
      </c>
      <c r="BH7" s="82">
        <v>1.7999999999999999E-2</v>
      </c>
      <c r="BI7" s="82">
        <v>5.5E-2</v>
      </c>
      <c r="BJ7" s="82">
        <v>7.2999999999999995E-2</v>
      </c>
      <c r="BK7" s="82">
        <v>3.9E-2</v>
      </c>
      <c r="BL7" s="82">
        <v>0.11</v>
      </c>
      <c r="BM7" s="82">
        <v>9.6000000000000002E-2</v>
      </c>
      <c r="BN7" s="82">
        <v>0.214</v>
      </c>
      <c r="BO7" s="82">
        <v>2.8000000000000001E-2</v>
      </c>
      <c r="BP7" s="82">
        <v>5.3999999999999999E-2</v>
      </c>
      <c r="BQ7" s="82">
        <v>8.2000000000000003E-2</v>
      </c>
      <c r="BR7" s="82">
        <v>0.04</v>
      </c>
      <c r="BS7" s="82">
        <v>0.122</v>
      </c>
      <c r="BT7" s="82">
        <v>8.7999999999999995E-2</v>
      </c>
      <c r="BU7" s="82">
        <v>0.21199999999999999</v>
      </c>
      <c r="BV7" s="82">
        <v>3.3000000000000002E-2</v>
      </c>
      <c r="BW7" s="82">
        <v>5.8999999999999997E-2</v>
      </c>
      <c r="BX7" s="82">
        <v>9.2999999999999999E-2</v>
      </c>
      <c r="BY7" s="82">
        <v>3.9E-2</v>
      </c>
      <c r="BZ7" s="82">
        <v>0.13100000000000001</v>
      </c>
      <c r="CA7" s="82">
        <v>8.7999999999999995E-2</v>
      </c>
      <c r="CB7" s="82">
        <v>0.22</v>
      </c>
      <c r="CC7" s="82">
        <v>2.7E-2</v>
      </c>
      <c r="CD7" s="82">
        <v>5.8999999999999997E-2</v>
      </c>
      <c r="CE7" s="82">
        <v>8.5727032231594433E-2</v>
      </c>
      <c r="CF7" s="82">
        <v>3.438882565338696E-2</v>
      </c>
      <c r="CG7" s="82">
        <v>0.1205451034398157</v>
      </c>
      <c r="CH7" s="82">
        <v>9.4646759245238465E-2</v>
      </c>
      <c r="CI7" s="82">
        <v>0.21433212545850622</v>
      </c>
      <c r="CJ7" s="82">
        <v>2.5150984423774787E-2</v>
      </c>
      <c r="CK7" s="82"/>
    </row>
    <row r="8" spans="2:90" s="6" customFormat="1" ht="18" customHeight="1">
      <c r="B8" s="77" t="s">
        <v>475</v>
      </c>
      <c r="C8" s="77" t="s">
        <v>476</v>
      </c>
      <c r="D8" s="79">
        <f>SUM(D9:D13)</f>
        <v>6.6</v>
      </c>
      <c r="E8" s="79">
        <f t="shared" ref="E8:J8" si="7">SUM(E9:E13)</f>
        <v>10.199999999999999</v>
      </c>
      <c r="F8" s="79">
        <f t="shared" si="7"/>
        <v>16.8</v>
      </c>
      <c r="G8" s="79">
        <f t="shared" si="7"/>
        <v>6.7000000000000011</v>
      </c>
      <c r="H8" s="79">
        <f t="shared" si="7"/>
        <v>23.5</v>
      </c>
      <c r="I8" s="79">
        <f t="shared" si="7"/>
        <v>32.4</v>
      </c>
      <c r="J8" s="79">
        <f t="shared" si="7"/>
        <v>55.899999999999991</v>
      </c>
      <c r="K8" s="79">
        <f t="shared" ref="K8:AP8" si="8">SUM(K9:K13)</f>
        <v>16.8</v>
      </c>
      <c r="L8" s="79">
        <f t="shared" si="8"/>
        <v>32.799999999999997</v>
      </c>
      <c r="M8" s="79">
        <f t="shared" si="8"/>
        <v>49.599999999999994</v>
      </c>
      <c r="N8" s="79">
        <f t="shared" si="8"/>
        <v>21.900000000000002</v>
      </c>
      <c r="O8" s="79">
        <f t="shared" si="8"/>
        <v>71.5</v>
      </c>
      <c r="P8" s="79">
        <f t="shared" si="8"/>
        <v>47.500000000000007</v>
      </c>
      <c r="Q8" s="79">
        <f t="shared" si="8"/>
        <v>118.9</v>
      </c>
      <c r="R8" s="79">
        <f t="shared" si="8"/>
        <v>11.6</v>
      </c>
      <c r="S8" s="79">
        <f t="shared" si="8"/>
        <v>24.2</v>
      </c>
      <c r="T8" s="79">
        <f t="shared" si="8"/>
        <v>35.799999999999997</v>
      </c>
      <c r="U8" s="79">
        <f t="shared" si="8"/>
        <v>16.8</v>
      </c>
      <c r="V8" s="79">
        <f t="shared" si="8"/>
        <v>52.6</v>
      </c>
      <c r="W8" s="79">
        <f t="shared" si="8"/>
        <v>55.9</v>
      </c>
      <c r="X8" s="79">
        <f t="shared" si="8"/>
        <v>108.5</v>
      </c>
      <c r="Y8" s="79">
        <f t="shared" si="8"/>
        <v>18.100000000000001</v>
      </c>
      <c r="Z8" s="79">
        <f t="shared" si="8"/>
        <v>30.4</v>
      </c>
      <c r="AA8" s="79">
        <f t="shared" si="8"/>
        <v>48.5</v>
      </c>
      <c r="AB8" s="79">
        <f t="shared" si="8"/>
        <v>36.700000000000003</v>
      </c>
      <c r="AC8" s="79">
        <f t="shared" si="8"/>
        <v>85.199999999999989</v>
      </c>
      <c r="AD8" s="79">
        <f t="shared" si="8"/>
        <v>51.6</v>
      </c>
      <c r="AE8" s="79">
        <f t="shared" si="8"/>
        <v>136.80000000000001</v>
      </c>
      <c r="AF8" s="79">
        <f t="shared" si="8"/>
        <v>6.3999999999999995</v>
      </c>
      <c r="AG8" s="79">
        <f t="shared" si="8"/>
        <v>21.500000000000004</v>
      </c>
      <c r="AH8" s="79">
        <f t="shared" si="8"/>
        <v>27.900000000000002</v>
      </c>
      <c r="AI8" s="79">
        <f t="shared" si="8"/>
        <v>14.200000000000001</v>
      </c>
      <c r="AJ8" s="79">
        <f t="shared" si="8"/>
        <v>42.1</v>
      </c>
      <c r="AK8" s="79">
        <f t="shared" si="8"/>
        <v>27</v>
      </c>
      <c r="AL8" s="79">
        <f t="shared" si="8"/>
        <v>69.099999999999994</v>
      </c>
      <c r="AM8" s="79">
        <f t="shared" si="8"/>
        <v>15.8</v>
      </c>
      <c r="AN8" s="79">
        <f t="shared" si="8"/>
        <v>20.6</v>
      </c>
      <c r="AO8" s="79">
        <f t="shared" si="8"/>
        <v>36.4</v>
      </c>
      <c r="AP8" s="79">
        <f t="shared" si="8"/>
        <v>27.099999999999998</v>
      </c>
      <c r="AQ8" s="79">
        <f t="shared" ref="AQ8:BV8" si="9">SUM(AQ9:AQ13)</f>
        <v>63.500000000000007</v>
      </c>
      <c r="AR8" s="79">
        <f t="shared" si="9"/>
        <v>96.7</v>
      </c>
      <c r="AS8" s="79">
        <f t="shared" si="9"/>
        <v>160.20000000000002</v>
      </c>
      <c r="AT8" s="79">
        <f t="shared" si="9"/>
        <v>24.000000000000004</v>
      </c>
      <c r="AU8" s="79">
        <f t="shared" si="9"/>
        <v>64.29499899999999</v>
      </c>
      <c r="AV8" s="79">
        <f t="shared" si="9"/>
        <v>88.29499899999999</v>
      </c>
      <c r="AW8" s="79">
        <f t="shared" si="9"/>
        <v>55.711999999999996</v>
      </c>
      <c r="AX8" s="79">
        <f t="shared" si="9"/>
        <v>144.00699899999998</v>
      </c>
      <c r="AY8" s="79">
        <f t="shared" si="9"/>
        <v>152.6</v>
      </c>
      <c r="AZ8" s="79">
        <f t="shared" si="9"/>
        <v>296.60699900000003</v>
      </c>
      <c r="BA8" s="79">
        <f t="shared" si="9"/>
        <v>69.8</v>
      </c>
      <c r="BB8" s="79">
        <f t="shared" si="9"/>
        <v>86.5</v>
      </c>
      <c r="BC8" s="79">
        <f t="shared" si="9"/>
        <v>156.29999999999998</v>
      </c>
      <c r="BD8" s="79">
        <f t="shared" si="9"/>
        <v>75.8</v>
      </c>
      <c r="BE8" s="79">
        <f t="shared" si="9"/>
        <v>232.1</v>
      </c>
      <c r="BF8" s="79">
        <f t="shared" si="9"/>
        <v>150.20000000000002</v>
      </c>
      <c r="BG8" s="79">
        <f t="shared" si="9"/>
        <v>382.3</v>
      </c>
      <c r="BH8" s="79">
        <f t="shared" si="9"/>
        <v>36.799999999999997</v>
      </c>
      <c r="BI8" s="79">
        <f t="shared" si="9"/>
        <v>65.797382050431679</v>
      </c>
      <c r="BJ8" s="79">
        <f t="shared" si="9"/>
        <v>102.59738205043168</v>
      </c>
      <c r="BK8" s="79">
        <f t="shared" si="9"/>
        <v>123.35128119799997</v>
      </c>
      <c r="BL8" s="79">
        <f t="shared" si="9"/>
        <v>225.94866324843161</v>
      </c>
      <c r="BM8" s="79">
        <f t="shared" si="9"/>
        <v>186.19327432756862</v>
      </c>
      <c r="BN8" s="79">
        <f t="shared" si="9"/>
        <v>412.1419375760002</v>
      </c>
      <c r="BO8" s="79">
        <f t="shared" si="9"/>
        <v>77.400000000000006</v>
      </c>
      <c r="BP8" s="79">
        <f t="shared" si="9"/>
        <v>116.00000000000001</v>
      </c>
      <c r="BQ8" s="79">
        <f t="shared" si="9"/>
        <v>193.4</v>
      </c>
      <c r="BR8" s="79">
        <f t="shared" si="9"/>
        <v>131.60276055272075</v>
      </c>
      <c r="BS8" s="79">
        <f t="shared" si="9"/>
        <v>325.00276055272082</v>
      </c>
      <c r="BT8" s="79">
        <f t="shared" si="9"/>
        <v>177.04682393000013</v>
      </c>
      <c r="BU8" s="79">
        <f t="shared" si="9"/>
        <v>502.04958448272089</v>
      </c>
      <c r="BV8" s="79">
        <f t="shared" si="9"/>
        <v>71.37</v>
      </c>
      <c r="BW8" s="79">
        <f t="shared" ref="BW8:CD8" si="10">SUM(BW9:BW13)</f>
        <v>146.60000000000002</v>
      </c>
      <c r="BX8" s="79">
        <f t="shared" si="10"/>
        <v>217.97</v>
      </c>
      <c r="BY8" s="79">
        <f t="shared" si="10"/>
        <v>166.82999999999996</v>
      </c>
      <c r="BZ8" s="79">
        <f t="shared" si="10"/>
        <v>384.79999999999995</v>
      </c>
      <c r="CA8" s="79">
        <f t="shared" si="10"/>
        <v>186.54988055000018</v>
      </c>
      <c r="CB8" s="79">
        <f t="shared" si="10"/>
        <v>571.34988055000008</v>
      </c>
      <c r="CC8" s="79">
        <f t="shared" si="10"/>
        <v>87.64</v>
      </c>
      <c r="CD8" s="79">
        <f t="shared" si="10"/>
        <v>157.85999999999999</v>
      </c>
      <c r="CE8" s="79">
        <f>SUM(CE9:CE13)</f>
        <v>245.49999999999997</v>
      </c>
      <c r="CF8" s="79">
        <f>SUM(CF9:CF13)</f>
        <v>106.89207612000001</v>
      </c>
      <c r="CG8" s="79">
        <f>SUM(CG9:CG13)</f>
        <v>352.39207611999996</v>
      </c>
      <c r="CH8" s="79">
        <f>SUM(CH9:CH13)</f>
        <v>160.1743842019998</v>
      </c>
      <c r="CI8" s="79">
        <f>SUM(CI9:CI13)</f>
        <v>512.56646032199978</v>
      </c>
      <c r="CJ8" s="79">
        <f t="shared" ref="CJ8:CK8" si="11">SUM(CJ9:CJ13)</f>
        <v>66.472064910000014</v>
      </c>
      <c r="CK8" s="79">
        <f t="shared" si="11"/>
        <v>0</v>
      </c>
    </row>
    <row r="9" spans="2:90" s="6" customFormat="1" ht="18" customHeight="1">
      <c r="B9" s="242" t="s">
        <v>469</v>
      </c>
      <c r="C9" s="242" t="s">
        <v>465</v>
      </c>
      <c r="D9" s="79">
        <v>3.4</v>
      </c>
      <c r="E9" s="79">
        <v>5.4</v>
      </c>
      <c r="F9" s="79">
        <f>SUM(D9:E9)</f>
        <v>8.8000000000000007</v>
      </c>
      <c r="G9" s="79">
        <v>2.1</v>
      </c>
      <c r="H9" s="79">
        <f>SUM(F9:G9)</f>
        <v>10.9</v>
      </c>
      <c r="I9" s="79">
        <v>12.5</v>
      </c>
      <c r="J9" s="79">
        <f>SUM(H9:I9)</f>
        <v>23.4</v>
      </c>
      <c r="K9" s="79">
        <v>9.9</v>
      </c>
      <c r="L9" s="79">
        <v>22.5</v>
      </c>
      <c r="M9" s="79">
        <f>SUM(K9:L9)</f>
        <v>32.4</v>
      </c>
      <c r="N9" s="79">
        <v>12.7</v>
      </c>
      <c r="O9" s="79">
        <f>SUM(M9:N9)</f>
        <v>45.099999999999994</v>
      </c>
      <c r="P9" s="79">
        <v>36.1</v>
      </c>
      <c r="Q9" s="79">
        <f>SUM(O9:P9)</f>
        <v>81.199999999999989</v>
      </c>
      <c r="R9" s="79">
        <v>8.4</v>
      </c>
      <c r="S9" s="79">
        <v>17</v>
      </c>
      <c r="T9" s="79">
        <f>SUM(R9:S9)</f>
        <v>25.4</v>
      </c>
      <c r="U9" s="79">
        <v>8.1</v>
      </c>
      <c r="V9" s="79">
        <f>SUM(T9:U9)</f>
        <v>33.5</v>
      </c>
      <c r="W9" s="79">
        <v>26.5</v>
      </c>
      <c r="X9" s="79">
        <f>SUM(V9:W9)</f>
        <v>60</v>
      </c>
      <c r="Y9" s="79">
        <v>10.3</v>
      </c>
      <c r="Z9" s="79">
        <v>20.399999999999999</v>
      </c>
      <c r="AA9" s="79">
        <f>SUM(Y9:Z9)</f>
        <v>30.7</v>
      </c>
      <c r="AB9" s="79">
        <v>21</v>
      </c>
      <c r="AC9" s="79">
        <f>SUM(AA9:AB9)</f>
        <v>51.7</v>
      </c>
      <c r="AD9" s="79">
        <v>32</v>
      </c>
      <c r="AE9" s="79">
        <f>SUM(AC9:AD9)</f>
        <v>83.7</v>
      </c>
      <c r="AF9" s="79">
        <v>5.8</v>
      </c>
      <c r="AG9" s="79">
        <v>14.8</v>
      </c>
      <c r="AH9" s="79">
        <f>SUM(AF9:AG9)</f>
        <v>20.6</v>
      </c>
      <c r="AI9" s="79">
        <v>9.4</v>
      </c>
      <c r="AJ9" s="79">
        <f>SUM(AH9:AI9)</f>
        <v>30</v>
      </c>
      <c r="AK9" s="79">
        <v>12.9</v>
      </c>
      <c r="AL9" s="79">
        <f>SUM(AJ9:AK9)</f>
        <v>42.9</v>
      </c>
      <c r="AM9" s="79">
        <v>7.7</v>
      </c>
      <c r="AN9" s="79">
        <v>15.4</v>
      </c>
      <c r="AO9" s="79">
        <f>SUM(AM9:AN9)</f>
        <v>23.1</v>
      </c>
      <c r="AP9" s="79">
        <v>16.899999999999999</v>
      </c>
      <c r="AQ9" s="79">
        <f>SUM(AO9:AP9)</f>
        <v>40</v>
      </c>
      <c r="AR9" s="79">
        <v>32.5</v>
      </c>
      <c r="AS9" s="79">
        <f>SUM(AQ9:AR9)</f>
        <v>72.5</v>
      </c>
      <c r="AT9" s="79">
        <v>17.8</v>
      </c>
      <c r="AU9" s="79">
        <v>42</v>
      </c>
      <c r="AV9" s="79">
        <f>SUM(AT9:AU9)</f>
        <v>59.8</v>
      </c>
      <c r="AW9" s="79">
        <v>29.6</v>
      </c>
      <c r="AX9" s="79">
        <f>SUM(AV9:AW9)</f>
        <v>89.4</v>
      </c>
      <c r="AY9" s="79">
        <v>98.9</v>
      </c>
      <c r="AZ9" s="79">
        <f>SUM(AX9:AY9)</f>
        <v>188.3</v>
      </c>
      <c r="BA9" s="79">
        <v>23.7</v>
      </c>
      <c r="BB9" s="79">
        <v>29.599999999999998</v>
      </c>
      <c r="BC9" s="79">
        <f>SUM(BA9:BB9)</f>
        <v>53.3</v>
      </c>
      <c r="BD9" s="79">
        <v>36.299999999999997</v>
      </c>
      <c r="BE9" s="79">
        <f>SUM(BC9:BD9)</f>
        <v>89.6</v>
      </c>
      <c r="BF9" s="79">
        <v>82</v>
      </c>
      <c r="BG9" s="79">
        <f>SUM(BE9:BF9)</f>
        <v>171.6</v>
      </c>
      <c r="BH9" s="79">
        <v>18.8</v>
      </c>
      <c r="BI9" s="79">
        <v>42.2445727627018</v>
      </c>
      <c r="BJ9" s="79">
        <f>SUM(BH9:BI9)</f>
        <v>61.044572762701804</v>
      </c>
      <c r="BK9" s="79">
        <v>48.89038605799999</v>
      </c>
      <c r="BL9" s="79">
        <f>SUM(BJ9:BK9)</f>
        <v>109.93495882070179</v>
      </c>
      <c r="BM9" s="79">
        <v>88.708920520000007</v>
      </c>
      <c r="BN9" s="79">
        <f>SUM(BL9:BM9)</f>
        <v>198.6438793407018</v>
      </c>
      <c r="BO9" s="79">
        <v>37.700000000000003</v>
      </c>
      <c r="BP9" s="79">
        <v>52.8</v>
      </c>
      <c r="BQ9" s="79">
        <f>SUM(BO9:BP9)</f>
        <v>90.5</v>
      </c>
      <c r="BR9" s="79">
        <v>57.456443599999943</v>
      </c>
      <c r="BS9" s="79">
        <f>SUM(BQ9:BR9)</f>
        <v>147.95644359999994</v>
      </c>
      <c r="BT9" s="79">
        <v>70.432682690000092</v>
      </c>
      <c r="BU9" s="79">
        <f>SUM(BS9:BT9)</f>
        <v>218.38912629000004</v>
      </c>
      <c r="BV9" s="79">
        <v>32.800000000000004</v>
      </c>
      <c r="BW9" s="79">
        <v>50</v>
      </c>
      <c r="BX9" s="79">
        <f>SUM(BV9:BW9)</f>
        <v>82.800000000000011</v>
      </c>
      <c r="BY9" s="79">
        <v>40.299999999999983</v>
      </c>
      <c r="BZ9" s="79">
        <f>SUM(BX9:BY9)</f>
        <v>123.1</v>
      </c>
      <c r="CA9" s="79">
        <v>53.904208160000024</v>
      </c>
      <c r="CB9" s="79">
        <f>SUM(BZ9:CA9)</f>
        <v>177.00420816000002</v>
      </c>
      <c r="CC9" s="79">
        <v>39.6</v>
      </c>
      <c r="CD9" s="79">
        <v>48.3</v>
      </c>
      <c r="CE9" s="79">
        <f>SUM(CC9:CD9)</f>
        <v>87.9</v>
      </c>
      <c r="CF9" s="79">
        <v>42.325262540000011</v>
      </c>
      <c r="CG9" s="79">
        <f>SUM(CE9:CF9)</f>
        <v>130.22526254000002</v>
      </c>
      <c r="CH9" s="79">
        <v>49.801775609999822</v>
      </c>
      <c r="CI9" s="79">
        <f>SUM(CG9:CH9)</f>
        <v>180.02703814999984</v>
      </c>
      <c r="CJ9" s="79">
        <v>21.003439620225517</v>
      </c>
      <c r="CK9" s="79"/>
    </row>
    <row r="10" spans="2:90" s="6" customFormat="1" ht="18" customHeight="1">
      <c r="B10" s="242" t="s">
        <v>470</v>
      </c>
      <c r="C10" s="242" t="s">
        <v>466</v>
      </c>
      <c r="D10" s="79">
        <v>0.9</v>
      </c>
      <c r="E10" s="79">
        <v>2.6</v>
      </c>
      <c r="F10" s="79">
        <f t="shared" ref="F10:J13" si="12">SUM(D10:E10)</f>
        <v>3.5</v>
      </c>
      <c r="G10" s="79">
        <v>3.2</v>
      </c>
      <c r="H10" s="79">
        <f t="shared" si="12"/>
        <v>6.7</v>
      </c>
      <c r="I10" s="79">
        <v>10.7</v>
      </c>
      <c r="J10" s="79">
        <f t="shared" si="12"/>
        <v>17.399999999999999</v>
      </c>
      <c r="K10" s="79">
        <v>3.1</v>
      </c>
      <c r="L10" s="79">
        <v>4.8</v>
      </c>
      <c r="M10" s="79">
        <f>SUM(K10:L10)</f>
        <v>7.9</v>
      </c>
      <c r="N10" s="79">
        <v>4.4000000000000004</v>
      </c>
      <c r="O10" s="79">
        <f>SUM(M10:N10)</f>
        <v>12.3</v>
      </c>
      <c r="P10" s="79">
        <v>5.0999999999999996</v>
      </c>
      <c r="Q10" s="79">
        <f>SUM(O10:P10)</f>
        <v>17.399999999999999</v>
      </c>
      <c r="R10" s="79">
        <v>0.7</v>
      </c>
      <c r="S10" s="79">
        <v>3.4</v>
      </c>
      <c r="T10" s="79">
        <f>SUM(R10:S10)</f>
        <v>4.0999999999999996</v>
      </c>
      <c r="U10" s="79">
        <v>1.5</v>
      </c>
      <c r="V10" s="79">
        <f>SUM(T10:U10)</f>
        <v>5.6</v>
      </c>
      <c r="W10" s="79">
        <v>5.7</v>
      </c>
      <c r="X10" s="79">
        <f>SUM(V10:W10)</f>
        <v>11.3</v>
      </c>
      <c r="Y10" s="79">
        <v>1.1000000000000001</v>
      </c>
      <c r="Z10" s="79">
        <v>6.5</v>
      </c>
      <c r="AA10" s="79">
        <f>SUM(Y10:Z10)</f>
        <v>7.6</v>
      </c>
      <c r="AB10" s="79">
        <v>9.6999999999999993</v>
      </c>
      <c r="AC10" s="79">
        <f>SUM(AA10:AB10)</f>
        <v>17.299999999999997</v>
      </c>
      <c r="AD10" s="79">
        <v>7.1</v>
      </c>
      <c r="AE10" s="79">
        <f>SUM(AC10:AD10)</f>
        <v>24.4</v>
      </c>
      <c r="AF10" s="79">
        <v>0.6</v>
      </c>
      <c r="AG10" s="79">
        <v>2.2999999999999998</v>
      </c>
      <c r="AH10" s="79">
        <f>SUM(AF10:AG10)</f>
        <v>2.9</v>
      </c>
      <c r="AI10" s="79">
        <v>2.2000000000000002</v>
      </c>
      <c r="AJ10" s="79">
        <f>SUM(AH10:AI10)</f>
        <v>5.0999999999999996</v>
      </c>
      <c r="AK10" s="79">
        <v>4.4000000000000004</v>
      </c>
      <c r="AL10" s="79">
        <f>SUM(AJ10:AK10)</f>
        <v>9.5</v>
      </c>
      <c r="AM10" s="79">
        <v>0.6</v>
      </c>
      <c r="AN10" s="79">
        <v>1.1000000000000001</v>
      </c>
      <c r="AO10" s="79">
        <f>SUM(AM10:AN10)</f>
        <v>1.7000000000000002</v>
      </c>
      <c r="AP10" s="79">
        <v>5.4</v>
      </c>
      <c r="AQ10" s="79">
        <f>SUM(AO10:AP10)</f>
        <v>7.1000000000000005</v>
      </c>
      <c r="AR10" s="79">
        <v>15.2</v>
      </c>
      <c r="AS10" s="79">
        <f>SUM(AQ10:AR10)</f>
        <v>22.3</v>
      </c>
      <c r="AT10" s="79">
        <v>2.9</v>
      </c>
      <c r="AU10" s="79">
        <v>7.3</v>
      </c>
      <c r="AV10" s="79">
        <f>SUM(AT10:AU10)</f>
        <v>10.199999999999999</v>
      </c>
      <c r="AW10" s="79">
        <v>7.4</v>
      </c>
      <c r="AX10" s="79">
        <f>SUM(AV10:AW10)</f>
        <v>17.600000000000001</v>
      </c>
      <c r="AY10" s="79">
        <v>21.4</v>
      </c>
      <c r="AZ10" s="79">
        <f>SUM(AX10:AY10)</f>
        <v>39</v>
      </c>
      <c r="BA10" s="79">
        <v>17.600000000000001</v>
      </c>
      <c r="BB10" s="79">
        <v>12.7</v>
      </c>
      <c r="BC10" s="79">
        <f>SUM(BA10:BB10)</f>
        <v>30.3</v>
      </c>
      <c r="BD10" s="79">
        <v>15.3</v>
      </c>
      <c r="BE10" s="79">
        <f>SUM(BC10:BD10)</f>
        <v>45.6</v>
      </c>
      <c r="BF10" s="79">
        <v>25.7</v>
      </c>
      <c r="BG10" s="79">
        <f>SUM(BE10:BF10)</f>
        <v>71.3</v>
      </c>
      <c r="BH10" s="79">
        <v>10.299999999999999</v>
      </c>
      <c r="BI10" s="79">
        <v>15.332931851</v>
      </c>
      <c r="BJ10" s="79">
        <f>SUM(BH10:BI10)</f>
        <v>25.632931850999999</v>
      </c>
      <c r="BK10" s="79">
        <v>35.114241899999968</v>
      </c>
      <c r="BL10" s="79">
        <f>SUM(BJ10:BK10)</f>
        <v>60.747173750999963</v>
      </c>
      <c r="BM10" s="79">
        <v>48.312347669958463</v>
      </c>
      <c r="BN10" s="79">
        <f>SUM(BL10:BM10)</f>
        <v>109.05952142095842</v>
      </c>
      <c r="BO10" s="79">
        <v>16.399999999999999</v>
      </c>
      <c r="BP10" s="79">
        <v>27.000000000000004</v>
      </c>
      <c r="BQ10" s="79">
        <f>SUM(BO10:BP10)</f>
        <v>43.400000000000006</v>
      </c>
      <c r="BR10" s="79">
        <v>32.506297192173761</v>
      </c>
      <c r="BS10" s="79">
        <f>SUM(BQ10:BR10)</f>
        <v>75.906297192173767</v>
      </c>
      <c r="BT10" s="79">
        <v>46.315192289999992</v>
      </c>
      <c r="BU10" s="79">
        <f>SUM(BS10:BT10)</f>
        <v>122.22148948217375</v>
      </c>
      <c r="BV10" s="79">
        <v>25.3</v>
      </c>
      <c r="BW10" s="79">
        <v>44.7</v>
      </c>
      <c r="BX10" s="79">
        <f>SUM(BV10:BW10)</f>
        <v>70</v>
      </c>
      <c r="BY10" s="79">
        <v>69.699999999999989</v>
      </c>
      <c r="BZ10" s="79">
        <f>SUM(BX10:BY10)</f>
        <v>139.69999999999999</v>
      </c>
      <c r="CA10" s="79">
        <v>62.427862250000118</v>
      </c>
      <c r="CB10" s="79">
        <f>SUM(BZ10:CA10)</f>
        <v>202.12786225000011</v>
      </c>
      <c r="CC10" s="79">
        <v>23.4</v>
      </c>
      <c r="CD10" s="79">
        <v>37.9</v>
      </c>
      <c r="CE10" s="79">
        <f>SUM(CC10:CD10)</f>
        <v>61.3</v>
      </c>
      <c r="CF10" s="79">
        <v>24.344572350000007</v>
      </c>
      <c r="CG10" s="79">
        <f>SUM(CE10:CF10)</f>
        <v>85.644572350000004</v>
      </c>
      <c r="CH10" s="79">
        <v>47.264287311999993</v>
      </c>
      <c r="CI10" s="79">
        <f>SUM(CG10:CH10)</f>
        <v>132.908859662</v>
      </c>
      <c r="CJ10" s="79">
        <v>21.426282372976203</v>
      </c>
      <c r="CK10" s="79"/>
    </row>
    <row r="11" spans="2:90" s="6" customFormat="1" ht="18" customHeight="1">
      <c r="B11" s="242" t="s">
        <v>471</v>
      </c>
      <c r="C11" s="242" t="s">
        <v>467</v>
      </c>
      <c r="D11" s="79">
        <v>2</v>
      </c>
      <c r="E11" s="79">
        <v>2</v>
      </c>
      <c r="F11" s="79">
        <f t="shared" si="12"/>
        <v>4</v>
      </c>
      <c r="G11" s="79">
        <v>0.7</v>
      </c>
      <c r="H11" s="79">
        <f t="shared" si="12"/>
        <v>4.7</v>
      </c>
      <c r="I11" s="79">
        <v>4.0999999999999996</v>
      </c>
      <c r="J11" s="79">
        <f t="shared" si="12"/>
        <v>8.8000000000000007</v>
      </c>
      <c r="K11" s="79">
        <v>3.6</v>
      </c>
      <c r="L11" s="79">
        <v>3.9</v>
      </c>
      <c r="M11" s="79">
        <f>SUM(K11:L11)</f>
        <v>7.5</v>
      </c>
      <c r="N11" s="79">
        <v>3.2</v>
      </c>
      <c r="O11" s="79">
        <f>SUM(M11:N11)</f>
        <v>10.7</v>
      </c>
      <c r="P11" s="79">
        <v>2.7</v>
      </c>
      <c r="Q11" s="79">
        <f>SUM(O11:P11)</f>
        <v>13.399999999999999</v>
      </c>
      <c r="R11" s="79">
        <v>1.3</v>
      </c>
      <c r="S11" s="79">
        <v>2.2000000000000002</v>
      </c>
      <c r="T11" s="79">
        <f>SUM(R11:S11)</f>
        <v>3.5</v>
      </c>
      <c r="U11" s="79">
        <v>3.4</v>
      </c>
      <c r="V11" s="79">
        <f>SUM(T11:U11)</f>
        <v>6.9</v>
      </c>
      <c r="W11" s="79">
        <v>16.399999999999999</v>
      </c>
      <c r="X11" s="79">
        <f>SUM(V11:W11)</f>
        <v>23.299999999999997</v>
      </c>
      <c r="Y11" s="79">
        <v>0.6</v>
      </c>
      <c r="Z11" s="79">
        <v>2</v>
      </c>
      <c r="AA11" s="79">
        <f>SUM(Y11:Z11)</f>
        <v>2.6</v>
      </c>
      <c r="AB11" s="79">
        <v>3.5</v>
      </c>
      <c r="AC11" s="79">
        <f>SUM(AA11:AB11)</f>
        <v>6.1</v>
      </c>
      <c r="AD11" s="79">
        <v>4.8</v>
      </c>
      <c r="AE11" s="79">
        <f>SUM(AC11:AD11)</f>
        <v>10.899999999999999</v>
      </c>
      <c r="AF11" s="79">
        <v>0</v>
      </c>
      <c r="AG11" s="79">
        <v>1.3</v>
      </c>
      <c r="AH11" s="79">
        <f>SUM(AF11:AG11)</f>
        <v>1.3</v>
      </c>
      <c r="AI11" s="79">
        <v>1.9</v>
      </c>
      <c r="AJ11" s="79">
        <f>SUM(AH11:AI11)</f>
        <v>3.2</v>
      </c>
      <c r="AK11" s="79">
        <v>9</v>
      </c>
      <c r="AL11" s="79">
        <f>SUM(AJ11:AK11)</f>
        <v>12.2</v>
      </c>
      <c r="AM11" s="79">
        <v>2.1</v>
      </c>
      <c r="AN11" s="79">
        <v>3.6</v>
      </c>
      <c r="AO11" s="79">
        <f>SUM(AM11:AN11)</f>
        <v>5.7</v>
      </c>
      <c r="AP11" s="79">
        <v>2.1</v>
      </c>
      <c r="AQ11" s="79">
        <f>SUM(AO11:AP11)</f>
        <v>7.8000000000000007</v>
      </c>
      <c r="AR11" s="79">
        <v>30</v>
      </c>
      <c r="AS11" s="79">
        <f>SUM(AQ11:AR11)</f>
        <v>37.799999999999997</v>
      </c>
      <c r="AT11" s="79">
        <v>1.1000000000000001</v>
      </c>
      <c r="AU11" s="79">
        <v>4.0999999999999996</v>
      </c>
      <c r="AV11" s="79">
        <f>SUM(AT11:AU11)</f>
        <v>5.1999999999999993</v>
      </c>
      <c r="AW11" s="79">
        <v>10.3</v>
      </c>
      <c r="AX11" s="79">
        <f>SUM(AV11:AW11)</f>
        <v>15.5</v>
      </c>
      <c r="AY11" s="79">
        <v>13.7</v>
      </c>
      <c r="AZ11" s="79">
        <f>SUM(AX11:AY11)</f>
        <v>29.2</v>
      </c>
      <c r="BA11" s="79">
        <v>8.3000000000000007</v>
      </c>
      <c r="BB11" s="79">
        <v>20.3</v>
      </c>
      <c r="BC11" s="79">
        <f>SUM(BA11:BB11)</f>
        <v>28.6</v>
      </c>
      <c r="BD11" s="79">
        <v>4.5999999999999996</v>
      </c>
      <c r="BE11" s="79">
        <f>SUM(BC11:BD11)</f>
        <v>33.200000000000003</v>
      </c>
      <c r="BF11" s="79">
        <v>14.399999999999999</v>
      </c>
      <c r="BG11" s="79">
        <f>SUM(BE11:BF11)</f>
        <v>47.6</v>
      </c>
      <c r="BH11" s="79">
        <v>2.2999999999999998</v>
      </c>
      <c r="BI11" s="79">
        <v>4.2113662184818796</v>
      </c>
      <c r="BJ11" s="79">
        <f>SUM(BH11:BI11)</f>
        <v>6.5113662184818795</v>
      </c>
      <c r="BK11" s="79">
        <v>15.446200940000011</v>
      </c>
      <c r="BL11" s="79">
        <f>SUM(BJ11:BK11)</f>
        <v>21.95756715848189</v>
      </c>
      <c r="BM11" s="79">
        <v>17.446272844147586</v>
      </c>
      <c r="BN11" s="79">
        <f>SUM(BL11:BM11)</f>
        <v>39.403840002629479</v>
      </c>
      <c r="BO11" s="79">
        <v>0.30000000000000004</v>
      </c>
      <c r="BP11" s="79">
        <v>37.1</v>
      </c>
      <c r="BQ11" s="79">
        <f>SUM(BO11:BP11)</f>
        <v>37.4</v>
      </c>
      <c r="BR11" s="79">
        <v>20.739266695026195</v>
      </c>
      <c r="BS11" s="79">
        <f>SUM(BQ11:BR11)</f>
        <v>58.139266695026194</v>
      </c>
      <c r="BT11" s="79">
        <v>24.88363191000003</v>
      </c>
      <c r="BU11" s="79">
        <f>SUM(BS11:BT11)</f>
        <v>83.022898605026228</v>
      </c>
      <c r="BV11" s="79">
        <v>8.5</v>
      </c>
      <c r="BW11" s="79">
        <v>35.200000000000003</v>
      </c>
      <c r="BX11" s="79">
        <f>SUM(BV11:BW11)</f>
        <v>43.7</v>
      </c>
      <c r="BY11" s="79">
        <v>33.799999999999997</v>
      </c>
      <c r="BZ11" s="79">
        <f>SUM(BX11:BY11)</f>
        <v>77.5</v>
      </c>
      <c r="CA11" s="79">
        <v>38.822888010000042</v>
      </c>
      <c r="CB11" s="79">
        <f>SUM(BZ11:CA11)</f>
        <v>116.32288801000004</v>
      </c>
      <c r="CC11" s="79">
        <v>17.61</v>
      </c>
      <c r="CD11" s="79">
        <v>65.599999999999994</v>
      </c>
      <c r="CE11" s="79">
        <f>SUM(CC11:CD11)</f>
        <v>83.21</v>
      </c>
      <c r="CF11" s="79">
        <v>31.34</v>
      </c>
      <c r="CG11" s="79">
        <f>SUM(CE11:CF11)</f>
        <v>114.55</v>
      </c>
      <c r="CH11" s="79">
        <v>48.44</v>
      </c>
      <c r="CI11" s="79">
        <f>SUM(CG11:CH11)</f>
        <v>162.99</v>
      </c>
      <c r="CJ11" s="79">
        <v>14.4525167364939</v>
      </c>
      <c r="CK11" s="79"/>
    </row>
    <row r="12" spans="2:90" s="6" customFormat="1" ht="18" customHeight="1">
      <c r="B12" s="242" t="s">
        <v>472</v>
      </c>
      <c r="C12" s="242" t="s">
        <v>468</v>
      </c>
      <c r="D12" s="79">
        <v>0</v>
      </c>
      <c r="E12" s="79">
        <v>0</v>
      </c>
      <c r="F12" s="79">
        <f t="shared" si="12"/>
        <v>0</v>
      </c>
      <c r="G12" s="79">
        <v>0</v>
      </c>
      <c r="H12" s="79">
        <f t="shared" si="12"/>
        <v>0</v>
      </c>
      <c r="I12" s="79">
        <v>0</v>
      </c>
      <c r="J12" s="79">
        <f t="shared" si="12"/>
        <v>0</v>
      </c>
      <c r="K12" s="79">
        <v>0</v>
      </c>
      <c r="L12" s="79">
        <v>0</v>
      </c>
      <c r="M12" s="79">
        <f>SUM(K12:L12)</f>
        <v>0</v>
      </c>
      <c r="N12" s="79">
        <v>0</v>
      </c>
      <c r="O12" s="79">
        <f>SUM(M12:N12)</f>
        <v>0</v>
      </c>
      <c r="P12" s="79">
        <v>0</v>
      </c>
      <c r="Q12" s="79">
        <f>SUM(O12:P12)</f>
        <v>0</v>
      </c>
      <c r="R12" s="79">
        <v>0</v>
      </c>
      <c r="S12" s="79">
        <v>0</v>
      </c>
      <c r="T12" s="79">
        <f>SUM(R12:S12)</f>
        <v>0</v>
      </c>
      <c r="U12" s="79">
        <v>0</v>
      </c>
      <c r="V12" s="79">
        <f>SUM(T12:U12)</f>
        <v>0</v>
      </c>
      <c r="W12" s="79">
        <v>0</v>
      </c>
      <c r="X12" s="79">
        <f>SUM(V12:W12)</f>
        <v>0</v>
      </c>
      <c r="Y12" s="79">
        <v>0</v>
      </c>
      <c r="Z12" s="79">
        <v>0</v>
      </c>
      <c r="AA12" s="79">
        <f>SUM(Y12:Z12)</f>
        <v>0</v>
      </c>
      <c r="AB12" s="79">
        <v>0</v>
      </c>
      <c r="AC12" s="79">
        <f>SUM(AA12:AB12)</f>
        <v>0</v>
      </c>
      <c r="AD12" s="79">
        <v>0</v>
      </c>
      <c r="AE12" s="79">
        <f>SUM(AC12:AD12)</f>
        <v>0</v>
      </c>
      <c r="AF12" s="79">
        <v>0</v>
      </c>
      <c r="AG12" s="79">
        <v>0</v>
      </c>
      <c r="AH12" s="79">
        <f>SUM(AF12:AG12)</f>
        <v>0</v>
      </c>
      <c r="AI12" s="79">
        <v>0</v>
      </c>
      <c r="AJ12" s="79">
        <f>SUM(AH12:AI12)</f>
        <v>0</v>
      </c>
      <c r="AK12" s="79">
        <v>0</v>
      </c>
      <c r="AL12" s="79">
        <f>SUM(AJ12:AK12)</f>
        <v>0</v>
      </c>
      <c r="AM12" s="79">
        <v>0</v>
      </c>
      <c r="AN12" s="79">
        <v>0</v>
      </c>
      <c r="AO12" s="79">
        <f>SUM(AM12:AN12)</f>
        <v>0</v>
      </c>
      <c r="AP12" s="79">
        <v>0.5</v>
      </c>
      <c r="AQ12" s="79">
        <f>SUM(AO12:AP12)</f>
        <v>0.5</v>
      </c>
      <c r="AR12" s="79">
        <v>11.8</v>
      </c>
      <c r="AS12" s="79">
        <f>SUM(AQ12:AR12)</f>
        <v>12.3</v>
      </c>
      <c r="AT12" s="79">
        <v>2.1</v>
      </c>
      <c r="AU12" s="79">
        <v>10</v>
      </c>
      <c r="AV12" s="79">
        <f>SUM(AT12:AU12)</f>
        <v>12.1</v>
      </c>
      <c r="AW12" s="79">
        <v>4.5</v>
      </c>
      <c r="AX12" s="79">
        <f>SUM(AV12:AW12)</f>
        <v>16.600000000000001</v>
      </c>
      <c r="AY12" s="79">
        <v>11.7</v>
      </c>
      <c r="AZ12" s="79">
        <f>SUM(AX12:AY12)</f>
        <v>28.3</v>
      </c>
      <c r="BA12" s="79">
        <v>13.7</v>
      </c>
      <c r="BB12" s="79">
        <v>19.399999999999999</v>
      </c>
      <c r="BC12" s="79">
        <f>SUM(BA12:BB12)</f>
        <v>33.099999999999994</v>
      </c>
      <c r="BD12" s="79">
        <v>19.2</v>
      </c>
      <c r="BE12" s="79">
        <f>SUM(BC12:BD12)</f>
        <v>52.3</v>
      </c>
      <c r="BF12" s="79">
        <v>23.8</v>
      </c>
      <c r="BG12" s="79">
        <f>SUM(BE12:BF12)</f>
        <v>76.099999999999994</v>
      </c>
      <c r="BH12" s="79">
        <v>0.4</v>
      </c>
      <c r="BI12" s="79">
        <v>0.50732718704799995</v>
      </c>
      <c r="BJ12" s="79">
        <f>SUM(BH12:BI12)</f>
        <v>0.90732718704799997</v>
      </c>
      <c r="BK12" s="79">
        <v>15.540452299999995</v>
      </c>
      <c r="BL12" s="79">
        <f>SUM(BJ12:BK12)</f>
        <v>16.447779487047995</v>
      </c>
      <c r="BM12" s="79">
        <v>29.855840089990313</v>
      </c>
      <c r="BN12" s="79">
        <f>SUM(BL12:BM12)</f>
        <v>46.303619577038305</v>
      </c>
      <c r="BO12" s="79">
        <v>21.5</v>
      </c>
      <c r="BP12" s="79">
        <v>-5.8</v>
      </c>
      <c r="BQ12" s="79">
        <f>SUM(BO12:BP12)</f>
        <v>15.7</v>
      </c>
      <c r="BR12" s="79">
        <v>14.540014166009733</v>
      </c>
      <c r="BS12" s="79">
        <f>SUM(BQ12:BR12)</f>
        <v>30.240014166009733</v>
      </c>
      <c r="BT12" s="79">
        <v>27.433463250000017</v>
      </c>
      <c r="BU12" s="79">
        <f>SUM(BS12:BT12)</f>
        <v>57.673477416009746</v>
      </c>
      <c r="BV12" s="79">
        <v>4.2699999999999996</v>
      </c>
      <c r="BW12" s="79">
        <v>15.8</v>
      </c>
      <c r="BX12" s="79">
        <f>SUM(BV12:BW12)</f>
        <v>20.07</v>
      </c>
      <c r="BY12" s="79">
        <v>21.229999999999997</v>
      </c>
      <c r="BZ12" s="79">
        <f>SUM(BX12:BY12)</f>
        <v>41.3</v>
      </c>
      <c r="CA12" s="79">
        <v>9.0949221299999863</v>
      </c>
      <c r="CB12" s="79">
        <f>SUM(BZ12:CA12)</f>
        <v>50.394922129999983</v>
      </c>
      <c r="CC12" s="79">
        <v>3.7</v>
      </c>
      <c r="CD12" s="79">
        <v>2.9</v>
      </c>
      <c r="CE12" s="79">
        <f>SUM(CC12:CD12)</f>
        <v>6.6</v>
      </c>
      <c r="CF12" s="79">
        <v>1.2222412299999998</v>
      </c>
      <c r="CG12" s="79">
        <f>SUM(CE12:CF12)</f>
        <v>7.8222412299999995</v>
      </c>
      <c r="CH12" s="79">
        <v>4.5083212800000005</v>
      </c>
      <c r="CI12" s="79">
        <f>SUM(CG12:CH12)</f>
        <v>12.33056251</v>
      </c>
      <c r="CJ12" s="79">
        <v>2.3593007192755193</v>
      </c>
      <c r="CK12" s="79"/>
    </row>
    <row r="13" spans="2:90" s="6" customFormat="1" ht="18" customHeight="1">
      <c r="B13" s="242" t="s">
        <v>473</v>
      </c>
      <c r="C13" s="242" t="s">
        <v>474</v>
      </c>
      <c r="D13" s="79">
        <v>0.3</v>
      </c>
      <c r="E13" s="79">
        <v>0.2</v>
      </c>
      <c r="F13" s="79">
        <f t="shared" si="12"/>
        <v>0.5</v>
      </c>
      <c r="G13" s="79">
        <v>0.7</v>
      </c>
      <c r="H13" s="79">
        <f t="shared" si="12"/>
        <v>1.2</v>
      </c>
      <c r="I13" s="79">
        <v>5.0999999999999996</v>
      </c>
      <c r="J13" s="79">
        <f t="shared" si="12"/>
        <v>6.3</v>
      </c>
      <c r="K13" s="79">
        <v>0.2</v>
      </c>
      <c r="L13" s="79">
        <v>1.6</v>
      </c>
      <c r="M13" s="79">
        <f>SUM(K13:L13)</f>
        <v>1.8</v>
      </c>
      <c r="N13" s="79">
        <v>1.6</v>
      </c>
      <c r="O13" s="79">
        <f>SUM(M13:N13)</f>
        <v>3.4000000000000004</v>
      </c>
      <c r="P13" s="79">
        <v>3.6</v>
      </c>
      <c r="Q13" s="79">
        <v>6.9</v>
      </c>
      <c r="R13" s="79">
        <v>1.2</v>
      </c>
      <c r="S13" s="79">
        <v>1.6</v>
      </c>
      <c r="T13" s="79">
        <f>SUM(R13:S13)</f>
        <v>2.8</v>
      </c>
      <c r="U13" s="79">
        <v>3.8</v>
      </c>
      <c r="V13" s="79">
        <f>SUM(T13:U13)</f>
        <v>6.6</v>
      </c>
      <c r="W13" s="79">
        <v>7.3</v>
      </c>
      <c r="X13" s="79">
        <f>SUM(V13:W13)</f>
        <v>13.899999999999999</v>
      </c>
      <c r="Y13" s="79">
        <v>6.1</v>
      </c>
      <c r="Z13" s="79">
        <v>1.5</v>
      </c>
      <c r="AA13" s="79">
        <f>SUM(Y13:Z13)</f>
        <v>7.6</v>
      </c>
      <c r="AB13" s="79">
        <v>2.5</v>
      </c>
      <c r="AC13" s="79">
        <f>SUM(AA13:AB13)</f>
        <v>10.1</v>
      </c>
      <c r="AD13" s="79">
        <v>7.7</v>
      </c>
      <c r="AE13" s="79">
        <f>SUM(AC13:AD13)</f>
        <v>17.8</v>
      </c>
      <c r="AF13" s="79">
        <v>0</v>
      </c>
      <c r="AG13" s="79">
        <v>3.1</v>
      </c>
      <c r="AH13" s="79">
        <f>SUM(AF13:AG13)</f>
        <v>3.1</v>
      </c>
      <c r="AI13" s="79">
        <v>0.7</v>
      </c>
      <c r="AJ13" s="79">
        <f>SUM(AH13:AI13)</f>
        <v>3.8</v>
      </c>
      <c r="AK13" s="79">
        <v>0.7</v>
      </c>
      <c r="AL13" s="79">
        <f>SUM(AJ13:AK13)</f>
        <v>4.5</v>
      </c>
      <c r="AM13" s="79">
        <v>5.4</v>
      </c>
      <c r="AN13" s="79">
        <v>0.5</v>
      </c>
      <c r="AO13" s="79">
        <f>SUM(AM13:AN13)</f>
        <v>5.9</v>
      </c>
      <c r="AP13" s="79">
        <v>2.2000000000000002</v>
      </c>
      <c r="AQ13" s="79">
        <f>SUM(AO13:AP13)</f>
        <v>8.1000000000000014</v>
      </c>
      <c r="AR13" s="79">
        <v>7.1999999999999993</v>
      </c>
      <c r="AS13" s="79">
        <f>SUM(AQ13:AR13)</f>
        <v>15.3</v>
      </c>
      <c r="AT13" s="79">
        <v>0.10000000000000009</v>
      </c>
      <c r="AU13" s="79">
        <v>0.89499899999999855</v>
      </c>
      <c r="AV13" s="79">
        <f>SUM(AT13:AU13)</f>
        <v>0.99499899999999863</v>
      </c>
      <c r="AW13" s="79">
        <v>3.911999999999999</v>
      </c>
      <c r="AX13" s="79">
        <f>SUM(AV13:AW13)</f>
        <v>4.9069989999999972</v>
      </c>
      <c r="AY13" s="79">
        <v>6.9000000000000021</v>
      </c>
      <c r="AZ13" s="79">
        <f>SUM(AX13:AY13)</f>
        <v>11.806998999999999</v>
      </c>
      <c r="BA13" s="79">
        <v>6.5</v>
      </c>
      <c r="BB13" s="79">
        <v>4.5</v>
      </c>
      <c r="BC13" s="79">
        <f>SUM(BA13:BB13)</f>
        <v>11</v>
      </c>
      <c r="BD13" s="79">
        <v>0.39999999999999997</v>
      </c>
      <c r="BE13" s="79">
        <f>SUM(BC13:BD13)</f>
        <v>11.4</v>
      </c>
      <c r="BF13" s="79">
        <v>4.3</v>
      </c>
      <c r="BG13" s="79">
        <f>SUM(BE13:BF13)</f>
        <v>15.7</v>
      </c>
      <c r="BH13" s="79">
        <v>5</v>
      </c>
      <c r="BI13" s="79">
        <v>3.5011840312000002</v>
      </c>
      <c r="BJ13" s="79">
        <f>SUM(BH13:BI13)</f>
        <v>8.5011840312000011</v>
      </c>
      <c r="BK13" s="79">
        <v>8.36</v>
      </c>
      <c r="BL13" s="79">
        <f>SUM(BJ13:BK13)</f>
        <v>16.861184031200001</v>
      </c>
      <c r="BM13" s="79">
        <v>1.8698932034722207</v>
      </c>
      <c r="BN13" s="79">
        <f>SUM(BL13:BM13)</f>
        <v>18.73107723467222</v>
      </c>
      <c r="BO13" s="79">
        <v>1.5000000000000002</v>
      </c>
      <c r="BP13" s="79">
        <v>4.9000000000000004</v>
      </c>
      <c r="BQ13" s="79">
        <f>SUM(BO13:BP13)</f>
        <v>6.4</v>
      </c>
      <c r="BR13" s="79">
        <v>6.3607388995111203</v>
      </c>
      <c r="BS13" s="79">
        <f>SUM(BQ13:BR13)</f>
        <v>12.760738899511122</v>
      </c>
      <c r="BT13" s="79">
        <v>7.9818537900000006</v>
      </c>
      <c r="BU13" s="79">
        <f>SUM(BS13:BT13)</f>
        <v>20.74259268951112</v>
      </c>
      <c r="BV13" s="79">
        <v>0.5</v>
      </c>
      <c r="BW13" s="79">
        <v>0.9</v>
      </c>
      <c r="BX13" s="79">
        <f>SUM(BV13:BW13)</f>
        <v>1.4</v>
      </c>
      <c r="BY13" s="79">
        <v>1.8000000000000003</v>
      </c>
      <c r="BZ13" s="79">
        <f>SUM(BX13:BY13)</f>
        <v>3.2</v>
      </c>
      <c r="CA13" s="79">
        <v>22.3</v>
      </c>
      <c r="CB13" s="79">
        <f>SUM(BZ13:CA13)</f>
        <v>25.5</v>
      </c>
      <c r="CC13" s="79">
        <v>3.33</v>
      </c>
      <c r="CD13" s="79">
        <v>3.16</v>
      </c>
      <c r="CE13" s="79">
        <f>SUM(CC13:CD13)</f>
        <v>6.49</v>
      </c>
      <c r="CF13" s="79">
        <v>7.66</v>
      </c>
      <c r="CG13" s="79">
        <f>SUM(CE13:CF13)</f>
        <v>14.15</v>
      </c>
      <c r="CH13" s="79">
        <v>10.16</v>
      </c>
      <c r="CI13" s="79">
        <f>SUM(CG13:CH13)</f>
        <v>24.310000000000002</v>
      </c>
      <c r="CJ13" s="79">
        <v>7.2305254610288809</v>
      </c>
      <c r="CK13" s="79"/>
    </row>
    <row r="14" spans="2:90" s="6" customFormat="1" ht="18" customHeight="1">
      <c r="B14" s="77" t="s">
        <v>481</v>
      </c>
      <c r="C14" s="77" t="s">
        <v>78</v>
      </c>
      <c r="D14" s="79">
        <v>7.8</v>
      </c>
      <c r="E14" s="79">
        <v>8.1</v>
      </c>
      <c r="F14" s="79">
        <v>8.1</v>
      </c>
      <c r="G14" s="79">
        <v>8.3000000000000007</v>
      </c>
      <c r="H14" s="79">
        <v>8.3000000000000007</v>
      </c>
      <c r="I14" s="79">
        <v>8.6999999999999993</v>
      </c>
      <c r="J14" s="79">
        <v>8.6999999999999993</v>
      </c>
      <c r="K14" s="79">
        <v>8.9</v>
      </c>
      <c r="L14" s="79">
        <v>9.4</v>
      </c>
      <c r="M14" s="79">
        <v>9.4</v>
      </c>
      <c r="N14" s="79">
        <v>9.6999999999999993</v>
      </c>
      <c r="O14" s="79">
        <v>9.6999999999999993</v>
      </c>
      <c r="P14" s="79">
        <v>10.3</v>
      </c>
      <c r="Q14" s="79">
        <v>10.3</v>
      </c>
      <c r="R14" s="79">
        <v>10.6</v>
      </c>
      <c r="S14" s="80">
        <v>11</v>
      </c>
      <c r="T14" s="80">
        <v>11</v>
      </c>
      <c r="U14" s="80">
        <v>11.5</v>
      </c>
      <c r="V14" s="80">
        <v>11.5</v>
      </c>
      <c r="W14" s="80">
        <v>12</v>
      </c>
      <c r="X14" s="80">
        <v>12</v>
      </c>
      <c r="Y14" s="80">
        <v>12.4</v>
      </c>
      <c r="Z14" s="80">
        <v>12.7</v>
      </c>
      <c r="AA14" s="80">
        <v>12.7</v>
      </c>
      <c r="AB14" s="80">
        <v>13.1</v>
      </c>
      <c r="AC14" s="80">
        <v>13.1</v>
      </c>
      <c r="AD14" s="80">
        <v>13.6</v>
      </c>
      <c r="AE14" s="80">
        <v>13.6</v>
      </c>
      <c r="AF14" s="80">
        <v>13.8</v>
      </c>
      <c r="AG14" s="80">
        <v>14.3</v>
      </c>
      <c r="AH14" s="80">
        <v>14.3</v>
      </c>
      <c r="AI14" s="80">
        <v>14.7</v>
      </c>
      <c r="AJ14" s="80">
        <v>14.7</v>
      </c>
      <c r="AK14" s="80">
        <v>15.2</v>
      </c>
      <c r="AL14" s="80">
        <v>15.2</v>
      </c>
      <c r="AM14" s="80">
        <v>15.6</v>
      </c>
      <c r="AN14" s="80">
        <v>16</v>
      </c>
      <c r="AO14" s="80">
        <v>16</v>
      </c>
      <c r="AP14" s="80">
        <v>16.399999999999999</v>
      </c>
      <c r="AQ14" s="80">
        <v>16.399999999999999</v>
      </c>
      <c r="AR14" s="80">
        <v>17.100000000000001</v>
      </c>
      <c r="AS14" s="80">
        <v>17.100000000000001</v>
      </c>
      <c r="AT14" s="80">
        <v>17.5</v>
      </c>
      <c r="AU14" s="80">
        <v>17.899999999999999</v>
      </c>
      <c r="AV14" s="80">
        <v>17.899999999999999</v>
      </c>
      <c r="AW14" s="80">
        <v>18.399999999999999</v>
      </c>
      <c r="AX14" s="80">
        <v>18.399999999999999</v>
      </c>
      <c r="AY14" s="80">
        <v>19</v>
      </c>
      <c r="AZ14" s="80">
        <v>19</v>
      </c>
      <c r="BA14" s="80">
        <v>19.399999999999999</v>
      </c>
      <c r="BB14" s="80">
        <v>19.8</v>
      </c>
      <c r="BC14" s="80">
        <v>19.8</v>
      </c>
      <c r="BD14" s="80">
        <v>20.2</v>
      </c>
      <c r="BE14" s="80">
        <f>BD14</f>
        <v>20.2</v>
      </c>
      <c r="BF14" s="80">
        <v>20.8</v>
      </c>
      <c r="BG14" s="80">
        <v>20.8</v>
      </c>
      <c r="BH14" s="80">
        <v>21.1</v>
      </c>
      <c r="BI14" s="80">
        <v>21.6</v>
      </c>
      <c r="BJ14" s="80">
        <v>21.6</v>
      </c>
      <c r="BK14" s="80">
        <v>22</v>
      </c>
      <c r="BL14" s="80">
        <v>22</v>
      </c>
      <c r="BM14" s="80">
        <v>22.5</v>
      </c>
      <c r="BN14" s="80">
        <v>22.5</v>
      </c>
      <c r="BO14" s="80">
        <v>22.8</v>
      </c>
      <c r="BP14" s="80">
        <v>23.3</v>
      </c>
      <c r="BQ14" s="80">
        <v>23.3</v>
      </c>
      <c r="BR14" s="80">
        <v>23.7</v>
      </c>
      <c r="BS14" s="80">
        <f>BR14</f>
        <v>23.7</v>
      </c>
      <c r="BT14" s="80">
        <v>24.3</v>
      </c>
      <c r="BU14" s="80">
        <v>24.3</v>
      </c>
      <c r="BV14" s="80">
        <v>24.7</v>
      </c>
      <c r="BW14" s="80">
        <v>25.2</v>
      </c>
      <c r="BX14" s="80">
        <f>BW14</f>
        <v>25.2</v>
      </c>
      <c r="BY14" s="80">
        <v>25.6</v>
      </c>
      <c r="BZ14" s="80">
        <f>BY14</f>
        <v>25.6</v>
      </c>
      <c r="CA14" s="80">
        <v>26</v>
      </c>
      <c r="CB14" s="80">
        <f>CA14</f>
        <v>26</v>
      </c>
      <c r="CC14" s="80">
        <v>26.2</v>
      </c>
      <c r="CD14" s="80">
        <v>26.6</v>
      </c>
      <c r="CE14" s="80">
        <f>CD14</f>
        <v>26.6</v>
      </c>
      <c r="CF14" s="80">
        <v>26.9</v>
      </c>
      <c r="CG14" s="80">
        <f>CF14</f>
        <v>26.9</v>
      </c>
      <c r="CH14" s="80">
        <v>27.4</v>
      </c>
      <c r="CI14" s="80">
        <f>CH14</f>
        <v>27.4</v>
      </c>
      <c r="CJ14" s="80">
        <v>27.7</v>
      </c>
      <c r="CK14" s="80"/>
    </row>
    <row r="15" spans="2:90" s="6" customFormat="1" ht="18" customHeight="1">
      <c r="B15" s="242" t="s">
        <v>274</v>
      </c>
      <c r="C15" s="242" t="s">
        <v>79</v>
      </c>
      <c r="D15" s="79">
        <v>182.3</v>
      </c>
      <c r="E15" s="79">
        <v>298.5</v>
      </c>
      <c r="F15" s="79">
        <v>480.8</v>
      </c>
      <c r="G15" s="79">
        <v>240.4</v>
      </c>
      <c r="H15" s="79">
        <v>721.2</v>
      </c>
      <c r="I15" s="79">
        <v>386</v>
      </c>
      <c r="J15" s="79">
        <v>1107.2</v>
      </c>
      <c r="K15" s="79">
        <v>230</v>
      </c>
      <c r="L15" s="79">
        <v>422.6</v>
      </c>
      <c r="M15" s="79">
        <v>700</v>
      </c>
      <c r="N15" s="79">
        <v>323</v>
      </c>
      <c r="O15" s="79">
        <v>1000</v>
      </c>
      <c r="P15" s="79">
        <v>580</v>
      </c>
      <c r="Q15" s="79">
        <v>1600</v>
      </c>
      <c r="R15" s="79">
        <v>355</v>
      </c>
      <c r="S15" s="80">
        <v>375.8</v>
      </c>
      <c r="T15" s="80">
        <v>730.8</v>
      </c>
      <c r="U15" s="80">
        <v>324.05</v>
      </c>
      <c r="V15" s="80">
        <v>1540.605</v>
      </c>
      <c r="W15" s="80">
        <v>500</v>
      </c>
      <c r="X15" s="80">
        <v>1734</v>
      </c>
      <c r="Y15" s="80">
        <v>400</v>
      </c>
      <c r="Z15" s="80">
        <v>300</v>
      </c>
      <c r="AA15" s="80">
        <v>700</v>
      </c>
      <c r="AB15" s="80">
        <v>387.5</v>
      </c>
      <c r="AC15" s="80">
        <v>1100</v>
      </c>
      <c r="AD15" s="80">
        <v>467.9</v>
      </c>
      <c r="AE15" s="80">
        <v>1600</v>
      </c>
      <c r="AF15" s="80">
        <v>243.8</v>
      </c>
      <c r="AG15" s="80">
        <v>485.9</v>
      </c>
      <c r="AH15" s="80">
        <f>AG15+AF15</f>
        <v>729.7</v>
      </c>
      <c r="AI15" s="80">
        <v>369.7</v>
      </c>
      <c r="AJ15" s="80">
        <f>SUM(AH15:AI15)</f>
        <v>1099.4000000000001</v>
      </c>
      <c r="AK15" s="80">
        <v>560.6</v>
      </c>
      <c r="AL15" s="80">
        <f>SUM(AJ15:AK15)</f>
        <v>1660</v>
      </c>
      <c r="AM15" s="80">
        <v>321.7</v>
      </c>
      <c r="AN15" s="80">
        <v>435.8</v>
      </c>
      <c r="AO15" s="80">
        <f>SUM(AM15:AN15)</f>
        <v>757.5</v>
      </c>
      <c r="AP15" s="80">
        <v>427.1</v>
      </c>
      <c r="AQ15" s="80">
        <v>1184.5999999999999</v>
      </c>
      <c r="AR15" s="80">
        <v>693.6</v>
      </c>
      <c r="AS15" s="80">
        <v>1878</v>
      </c>
      <c r="AT15" s="80">
        <v>336.3</v>
      </c>
      <c r="AU15" s="80">
        <v>454.2</v>
      </c>
      <c r="AV15" s="80">
        <f>SUM(AT15:AU15)</f>
        <v>790.5</v>
      </c>
      <c r="AW15" s="80">
        <v>467.1</v>
      </c>
      <c r="AX15" s="80">
        <f>SUM(AV15:AW15)</f>
        <v>1257.5999999999999</v>
      </c>
      <c r="AY15" s="80">
        <v>646.29999999999995</v>
      </c>
      <c r="AZ15" s="80">
        <v>1904</v>
      </c>
      <c r="BA15" s="80">
        <v>345.3</v>
      </c>
      <c r="BB15" s="80">
        <v>444.3</v>
      </c>
      <c r="BC15" s="80">
        <v>789.6</v>
      </c>
      <c r="BD15" s="80">
        <v>402.4</v>
      </c>
      <c r="BE15" s="188">
        <f>BD15+BB15+BA15</f>
        <v>1192</v>
      </c>
      <c r="BF15" s="80">
        <v>546.79999999999995</v>
      </c>
      <c r="BG15" s="188">
        <v>1739</v>
      </c>
      <c r="BH15" s="80">
        <v>355.9</v>
      </c>
      <c r="BI15" s="80">
        <v>461.9</v>
      </c>
      <c r="BJ15" s="80">
        <v>817.7</v>
      </c>
      <c r="BK15" s="80">
        <v>398.3</v>
      </c>
      <c r="BL15" s="80">
        <f>BK15+BJ15</f>
        <v>1216</v>
      </c>
      <c r="BM15" s="80">
        <v>519.9</v>
      </c>
      <c r="BN15" s="80">
        <v>1735.9</v>
      </c>
      <c r="BO15" s="80">
        <v>310.8</v>
      </c>
      <c r="BP15" s="80">
        <v>449.9</v>
      </c>
      <c r="BQ15" s="80">
        <f>BP15+BO15</f>
        <v>760.7</v>
      </c>
      <c r="BR15" s="80">
        <v>429.1</v>
      </c>
      <c r="BS15" s="80">
        <v>1189.8</v>
      </c>
      <c r="BT15" s="80">
        <v>600.29999999999995</v>
      </c>
      <c r="BU15" s="80">
        <v>1790.1</v>
      </c>
      <c r="BV15" s="80">
        <v>383.1</v>
      </c>
      <c r="BW15" s="80">
        <v>495.3</v>
      </c>
      <c r="BX15" s="80">
        <f>BW15+BV15</f>
        <v>878.40000000000009</v>
      </c>
      <c r="BY15" s="80">
        <v>396.1</v>
      </c>
      <c r="BZ15" s="80">
        <f>BY15+BX15</f>
        <v>1274.5</v>
      </c>
      <c r="CA15" s="80">
        <v>426.3</v>
      </c>
      <c r="CB15" s="80">
        <f>CA15+BZ15</f>
        <v>1700.8</v>
      </c>
      <c r="CC15" s="80">
        <v>259.91899999999998</v>
      </c>
      <c r="CD15" s="80">
        <v>377.59100000000001</v>
      </c>
      <c r="CE15" s="80">
        <f>CD15+CC15</f>
        <v>637.51</v>
      </c>
      <c r="CF15" s="80">
        <v>317.91199999999998</v>
      </c>
      <c r="CG15" s="80">
        <f>CF15+CE15</f>
        <v>955.42200000000003</v>
      </c>
      <c r="CH15" s="80">
        <v>437.15100000000001</v>
      </c>
      <c r="CI15" s="80">
        <f>CH15+CG15</f>
        <v>1392.5730000000001</v>
      </c>
      <c r="CJ15" s="80">
        <v>270.959</v>
      </c>
      <c r="CK15" s="80"/>
    </row>
    <row r="16" spans="2:90" s="6" customFormat="1" ht="18" customHeight="1">
      <c r="B16" s="242" t="s">
        <v>477</v>
      </c>
      <c r="C16" s="242" t="s">
        <v>207</v>
      </c>
      <c r="D16" s="81">
        <v>0.70799999999999996</v>
      </c>
      <c r="E16" s="81">
        <v>0.74399999999999999</v>
      </c>
      <c r="F16" s="81">
        <v>0.72899999999999998</v>
      </c>
      <c r="G16" s="81">
        <v>0.747</v>
      </c>
      <c r="H16" s="81">
        <v>0.73599999999999999</v>
      </c>
      <c r="I16" s="81">
        <v>0.74199999999999999</v>
      </c>
      <c r="J16" s="81">
        <v>0.73799999999999999</v>
      </c>
      <c r="K16" s="81">
        <v>0.70499999999999996</v>
      </c>
      <c r="L16" s="81">
        <v>0.72799999999999998</v>
      </c>
      <c r="M16" s="81">
        <v>0.71899999999999997</v>
      </c>
      <c r="N16" s="81">
        <v>0.72399999999999998</v>
      </c>
      <c r="O16" s="81">
        <v>0.72099999999999997</v>
      </c>
      <c r="P16" s="81">
        <v>0.69900000000000007</v>
      </c>
      <c r="Q16" s="81">
        <v>0.71299999999999997</v>
      </c>
      <c r="R16" s="81">
        <v>0.66500000000000004</v>
      </c>
      <c r="S16" s="82">
        <v>0.69</v>
      </c>
      <c r="T16" s="82">
        <f>T17+T18</f>
        <v>0.68</v>
      </c>
      <c r="U16" s="82">
        <v>0.67800000000000005</v>
      </c>
      <c r="V16" s="82">
        <v>0.68</v>
      </c>
      <c r="W16" s="82">
        <v>0.65700000000000003</v>
      </c>
      <c r="X16" s="82">
        <v>0.67200000000000004</v>
      </c>
      <c r="Y16" s="82">
        <v>0.622</v>
      </c>
      <c r="Z16" s="82">
        <v>0.64600000000000002</v>
      </c>
      <c r="AA16" s="82">
        <v>0.63600000000000001</v>
      </c>
      <c r="AB16" s="82">
        <v>0.63600000000000001</v>
      </c>
      <c r="AC16" s="82">
        <v>0.63600000000000001</v>
      </c>
      <c r="AD16" s="82">
        <v>0.61899999999999999</v>
      </c>
      <c r="AE16" s="82">
        <v>0.63100000000000001</v>
      </c>
      <c r="AF16" s="82">
        <v>0.59299999999999997</v>
      </c>
      <c r="AG16" s="82">
        <v>0.61499999999999999</v>
      </c>
      <c r="AH16" s="82">
        <v>0.60699999999999998</v>
      </c>
      <c r="AI16" s="82">
        <v>0.60599999999999998</v>
      </c>
      <c r="AJ16" s="82">
        <v>0.60599999999999998</v>
      </c>
      <c r="AK16" s="82">
        <v>0.59599999999999997</v>
      </c>
      <c r="AL16" s="82">
        <v>0.60199999999999998</v>
      </c>
      <c r="AM16" s="82">
        <v>0.55900000000000005</v>
      </c>
      <c r="AN16" s="82">
        <v>0.57799999999999996</v>
      </c>
      <c r="AO16" s="82">
        <v>0.56999999999999995</v>
      </c>
      <c r="AP16" s="82">
        <v>0.56999999999999995</v>
      </c>
      <c r="AQ16" s="82">
        <v>0.56999999999999995</v>
      </c>
      <c r="AR16" s="82">
        <v>0.55900000000000005</v>
      </c>
      <c r="AS16" s="82">
        <v>0.56599999999999995</v>
      </c>
      <c r="AT16" s="82">
        <v>0.53900000000000003</v>
      </c>
      <c r="AU16" s="82">
        <v>0.55200000000000005</v>
      </c>
      <c r="AV16" s="82">
        <v>0.54700000000000004</v>
      </c>
      <c r="AW16" s="82">
        <v>0.55300000000000005</v>
      </c>
      <c r="AX16" s="82">
        <v>0.54900000000000004</v>
      </c>
      <c r="AY16" s="82">
        <v>0.54200000000000004</v>
      </c>
      <c r="AZ16" s="82">
        <v>0.54700000000000004</v>
      </c>
      <c r="BA16" s="82">
        <v>0.51100000000000001</v>
      </c>
      <c r="BB16" s="82">
        <v>0.53400000000000003</v>
      </c>
      <c r="BC16" s="82">
        <v>0.52500000000000002</v>
      </c>
      <c r="BD16" s="82">
        <v>0.52900000000000003</v>
      </c>
      <c r="BE16" s="82">
        <v>0.52600000000000002</v>
      </c>
      <c r="BF16" s="82">
        <v>0.51200000000000001</v>
      </c>
      <c r="BG16" s="82">
        <v>0.52100000000000002</v>
      </c>
      <c r="BH16" s="82">
        <v>0.499</v>
      </c>
      <c r="BI16" s="82">
        <v>0.52300000000000002</v>
      </c>
      <c r="BJ16" s="82">
        <v>0.51300000000000001</v>
      </c>
      <c r="BK16" s="82">
        <v>0.52400000000000002</v>
      </c>
      <c r="BL16" s="82">
        <v>0.51700000000000002</v>
      </c>
      <c r="BM16" s="82">
        <v>0.50700000000000001</v>
      </c>
      <c r="BN16" s="82">
        <v>0.51400000000000001</v>
      </c>
      <c r="BO16" s="82">
        <v>0.49</v>
      </c>
      <c r="BP16" s="82">
        <v>0.51</v>
      </c>
      <c r="BQ16" s="82">
        <v>0.502</v>
      </c>
      <c r="BR16" s="82">
        <v>0.50900000000000001</v>
      </c>
      <c r="BS16" s="82">
        <v>0.505</v>
      </c>
      <c r="BT16" s="82">
        <v>0.48399999999999999</v>
      </c>
      <c r="BU16" s="82">
        <v>0.497</v>
      </c>
      <c r="BV16" s="82">
        <v>0.47699999999999998</v>
      </c>
      <c r="BW16" s="82">
        <v>0.5</v>
      </c>
      <c r="BX16" s="82">
        <v>0.49</v>
      </c>
      <c r="BY16" s="82">
        <v>0.498</v>
      </c>
      <c r="BZ16" s="82">
        <v>0.49299999999999999</v>
      </c>
      <c r="CA16" s="82">
        <v>0.47899999999999998</v>
      </c>
      <c r="CB16" s="82">
        <v>0.48799999999999999</v>
      </c>
      <c r="CC16" s="82">
        <v>0.46600000000000003</v>
      </c>
      <c r="CD16" s="82">
        <v>0.496</v>
      </c>
      <c r="CE16" s="82">
        <v>0.48399999999999999</v>
      </c>
      <c r="CF16" s="82">
        <v>0.495</v>
      </c>
      <c r="CG16" s="82">
        <v>0.48699999999999999</v>
      </c>
      <c r="CH16" s="82">
        <f>SUM(CH17:CH18)</f>
        <v>0.47321806337954964</v>
      </c>
      <c r="CI16" s="82">
        <f>SUM(CI17:CI18)</f>
        <v>0.48253308794022576</v>
      </c>
      <c r="CJ16" s="82">
        <f>SUM(CJ17:CJ18)</f>
        <v>0.44900000000000001</v>
      </c>
      <c r="CK16" s="82"/>
    </row>
    <row r="17" spans="2:89" s="6" customFormat="1" ht="18" customHeight="1">
      <c r="B17" s="242" t="s">
        <v>206</v>
      </c>
      <c r="C17" s="242" t="s">
        <v>208</v>
      </c>
      <c r="D17" s="81" t="s">
        <v>80</v>
      </c>
      <c r="E17" s="81" t="s">
        <v>80</v>
      </c>
      <c r="F17" s="81" t="s">
        <v>80</v>
      </c>
      <c r="G17" s="81">
        <v>0.73699999999999999</v>
      </c>
      <c r="H17" s="81">
        <v>0.73299999999999998</v>
      </c>
      <c r="I17" s="81">
        <v>0.68700000000000006</v>
      </c>
      <c r="J17" s="81">
        <v>0.71499999999999997</v>
      </c>
      <c r="K17" s="81">
        <v>0.63300000000000001</v>
      </c>
      <c r="L17" s="81">
        <v>0.60099999999999998</v>
      </c>
      <c r="M17" s="81">
        <v>0.61299999999999999</v>
      </c>
      <c r="N17" s="81">
        <v>0.57499999999999996</v>
      </c>
      <c r="O17" s="81">
        <v>0.6</v>
      </c>
      <c r="P17" s="81">
        <v>0.53700000000000003</v>
      </c>
      <c r="Q17" s="81">
        <v>0.57699999999999996</v>
      </c>
      <c r="R17" s="81">
        <v>0.53300000000000003</v>
      </c>
      <c r="S17" s="82">
        <v>0.55700000000000005</v>
      </c>
      <c r="T17" s="82">
        <v>0.54700000000000004</v>
      </c>
      <c r="U17" s="82">
        <v>0.54200000000000004</v>
      </c>
      <c r="V17" s="82">
        <v>0.54600000000000004</v>
      </c>
      <c r="W17" s="82">
        <v>0.499</v>
      </c>
      <c r="X17" s="82">
        <v>0.52900000000000003</v>
      </c>
      <c r="Y17" s="82">
        <v>0.48599999999999999</v>
      </c>
      <c r="Z17" s="82">
        <v>0.48699999999999999</v>
      </c>
      <c r="AA17" s="82">
        <v>0.48599999999999999</v>
      </c>
      <c r="AB17" s="82">
        <v>0.48799999999999999</v>
      </c>
      <c r="AC17" s="82">
        <v>0.48699999999999999</v>
      </c>
      <c r="AD17" s="82">
        <v>0.503</v>
      </c>
      <c r="AE17" s="82">
        <v>0.49299999999999999</v>
      </c>
      <c r="AF17" s="82">
        <v>0.50600000000000001</v>
      </c>
      <c r="AG17" s="82">
        <v>0.49399999999999999</v>
      </c>
      <c r="AH17" s="82">
        <v>0.499</v>
      </c>
      <c r="AI17" s="82">
        <v>0.47599999999999998</v>
      </c>
      <c r="AJ17" s="82">
        <v>0.49099999999999999</v>
      </c>
      <c r="AK17" s="82">
        <v>0.46300000000000002</v>
      </c>
      <c r="AL17" s="82">
        <v>0.48099999999999998</v>
      </c>
      <c r="AM17" s="82">
        <v>0.435</v>
      </c>
      <c r="AN17" s="82">
        <v>0.44400000000000001</v>
      </c>
      <c r="AO17" s="82">
        <v>0.44</v>
      </c>
      <c r="AP17" s="82">
        <v>0.44</v>
      </c>
      <c r="AQ17" s="82">
        <v>0.44</v>
      </c>
      <c r="AR17" s="82">
        <v>0.42899999999999999</v>
      </c>
      <c r="AS17" s="82">
        <v>0.436</v>
      </c>
      <c r="AT17" s="82">
        <v>0.41799999999999998</v>
      </c>
      <c r="AU17" s="82">
        <v>0.43</v>
      </c>
      <c r="AV17" s="82">
        <v>0.42499999999999999</v>
      </c>
      <c r="AW17" s="82">
        <v>0.436</v>
      </c>
      <c r="AX17" s="82">
        <v>0.42899999999999999</v>
      </c>
      <c r="AY17" s="82">
        <v>0.42399999999999999</v>
      </c>
      <c r="AZ17" s="82">
        <v>0.42799999999999999</v>
      </c>
      <c r="BA17" s="82">
        <v>0.39500000000000002</v>
      </c>
      <c r="BB17" s="82">
        <v>0.40600000000000003</v>
      </c>
      <c r="BC17" s="82">
        <v>0.40200000000000002</v>
      </c>
      <c r="BD17" s="82">
        <v>0.41199999999999998</v>
      </c>
      <c r="BE17" s="82">
        <v>0.40500000000000003</v>
      </c>
      <c r="BF17" s="82">
        <v>0.39700000000000002</v>
      </c>
      <c r="BG17" s="82">
        <v>0.40200000000000002</v>
      </c>
      <c r="BH17" s="82">
        <v>0.38300000000000001</v>
      </c>
      <c r="BI17" s="82">
        <v>0.4</v>
      </c>
      <c r="BJ17" s="82">
        <v>0.39300000000000002</v>
      </c>
      <c r="BK17" s="82">
        <v>0.40400000000000003</v>
      </c>
      <c r="BL17" s="82">
        <v>0.39700000000000002</v>
      </c>
      <c r="BM17" s="82">
        <v>0.39200000000000002</v>
      </c>
      <c r="BN17" s="82">
        <v>0.39500000000000002</v>
      </c>
      <c r="BO17" s="82">
        <v>0.38400000000000001</v>
      </c>
      <c r="BP17" s="82">
        <v>0.39700000000000002</v>
      </c>
      <c r="BQ17" s="82">
        <v>0.39200000000000002</v>
      </c>
      <c r="BR17" s="82">
        <v>0.4</v>
      </c>
      <c r="BS17" s="82">
        <v>0.39500000000000002</v>
      </c>
      <c r="BT17" s="82">
        <v>0.38500000000000001</v>
      </c>
      <c r="BU17" s="82">
        <v>0.39100000000000001</v>
      </c>
      <c r="BV17" s="82">
        <v>0.38200000000000001</v>
      </c>
      <c r="BW17" s="82">
        <v>0.39800000000000002</v>
      </c>
      <c r="BX17" s="82">
        <v>0.39100000000000001</v>
      </c>
      <c r="BY17" s="82">
        <v>0.39700000000000002</v>
      </c>
      <c r="BZ17" s="82">
        <v>0.39300000000000002</v>
      </c>
      <c r="CA17" s="82">
        <v>0.38700000000000001</v>
      </c>
      <c r="CB17" s="82">
        <v>0.39100000000000001</v>
      </c>
      <c r="CC17" s="82">
        <v>0.38300000000000001</v>
      </c>
      <c r="CD17" s="82">
        <v>0.40699999999999997</v>
      </c>
      <c r="CE17" s="82">
        <v>0.39700000000000002</v>
      </c>
      <c r="CF17" s="82">
        <v>0.40356099956269031</v>
      </c>
      <c r="CG17" s="82">
        <v>0.39900000000000002</v>
      </c>
      <c r="CH17" s="82">
        <v>0.38807254872445468</v>
      </c>
      <c r="CI17" s="82">
        <v>0.39537386126025015</v>
      </c>
      <c r="CJ17" s="82">
        <v>0.373</v>
      </c>
      <c r="CK17" s="82"/>
    </row>
    <row r="18" spans="2:89" s="6" customFormat="1" ht="18" customHeight="1">
      <c r="B18" s="242" t="s">
        <v>205</v>
      </c>
      <c r="C18" s="242" t="s">
        <v>209</v>
      </c>
      <c r="D18" s="81">
        <v>0</v>
      </c>
      <c r="E18" s="81">
        <v>0</v>
      </c>
      <c r="F18" s="81">
        <v>0</v>
      </c>
      <c r="G18" s="81">
        <v>0.01</v>
      </c>
      <c r="H18" s="81">
        <v>3.0000000000000001E-3</v>
      </c>
      <c r="I18" s="81">
        <v>5.5E-2</v>
      </c>
      <c r="J18" s="81">
        <v>2.3E-2</v>
      </c>
      <c r="K18" s="81">
        <v>7.1999999999999995E-2</v>
      </c>
      <c r="L18" s="81">
        <v>0.127</v>
      </c>
      <c r="M18" s="81">
        <v>0.106</v>
      </c>
      <c r="N18" s="81">
        <v>0.14899999999999999</v>
      </c>
      <c r="O18" s="81">
        <v>0.121</v>
      </c>
      <c r="P18" s="81">
        <v>0.16200000000000001</v>
      </c>
      <c r="Q18" s="81">
        <v>0.13600000000000001</v>
      </c>
      <c r="R18" s="81">
        <v>0.13200000000000001</v>
      </c>
      <c r="S18" s="82">
        <v>0.13300000000000001</v>
      </c>
      <c r="T18" s="82">
        <v>0.13300000000000001</v>
      </c>
      <c r="U18" s="82">
        <v>0.13600000000000001</v>
      </c>
      <c r="V18" s="82">
        <v>0.13400000000000001</v>
      </c>
      <c r="W18" s="82">
        <v>0.158</v>
      </c>
      <c r="X18" s="82">
        <v>0.14299999999999999</v>
      </c>
      <c r="Y18" s="82">
        <v>0.13600000000000001</v>
      </c>
      <c r="Z18" s="82">
        <v>0.159</v>
      </c>
      <c r="AA18" s="82">
        <v>0.15</v>
      </c>
      <c r="AB18" s="82">
        <v>0.14799999999999999</v>
      </c>
      <c r="AC18" s="82">
        <v>0.14899999999999999</v>
      </c>
      <c r="AD18" s="82">
        <v>0.11600000000000001</v>
      </c>
      <c r="AE18" s="82">
        <v>0.13800000000000001</v>
      </c>
      <c r="AF18" s="82">
        <v>8.6999999999999994E-2</v>
      </c>
      <c r="AG18" s="82">
        <v>0.121</v>
      </c>
      <c r="AH18" s="82">
        <v>0.108</v>
      </c>
      <c r="AI18" s="82">
        <v>0.13</v>
      </c>
      <c r="AJ18" s="82">
        <v>0.115</v>
      </c>
      <c r="AK18" s="82">
        <v>0.13300000000000001</v>
      </c>
      <c r="AL18" s="82">
        <v>0.121</v>
      </c>
      <c r="AM18" s="82">
        <v>0.124</v>
      </c>
      <c r="AN18" s="82">
        <v>0.13400000000000001</v>
      </c>
      <c r="AO18" s="82">
        <v>0.13</v>
      </c>
      <c r="AP18" s="82">
        <v>0.13</v>
      </c>
      <c r="AQ18" s="82">
        <v>0.13</v>
      </c>
      <c r="AR18" s="82">
        <v>0.13</v>
      </c>
      <c r="AS18" s="82">
        <v>0.13</v>
      </c>
      <c r="AT18" s="82">
        <v>0.121</v>
      </c>
      <c r="AU18" s="82">
        <v>0.122</v>
      </c>
      <c r="AV18" s="82">
        <v>0.122</v>
      </c>
      <c r="AW18" s="82">
        <v>0.11700000000000001</v>
      </c>
      <c r="AX18" s="82">
        <v>0.12</v>
      </c>
      <c r="AY18" s="82">
        <v>0.11799999999999999</v>
      </c>
      <c r="AZ18" s="82">
        <v>0.11899999999999999</v>
      </c>
      <c r="BA18" s="82">
        <v>0.11600000000000001</v>
      </c>
      <c r="BB18" s="82">
        <v>0.128</v>
      </c>
      <c r="BC18" s="82">
        <v>0.123</v>
      </c>
      <c r="BD18" s="82">
        <v>0.11700000000000001</v>
      </c>
      <c r="BE18" s="82">
        <v>0.121</v>
      </c>
      <c r="BF18" s="82">
        <v>0.115</v>
      </c>
      <c r="BG18" s="82">
        <v>0.11899999999999999</v>
      </c>
      <c r="BH18" s="82">
        <v>0.11600000000000001</v>
      </c>
      <c r="BI18" s="82">
        <v>0.123</v>
      </c>
      <c r="BJ18" s="82">
        <v>0.12</v>
      </c>
      <c r="BK18" s="82">
        <v>0.12</v>
      </c>
      <c r="BL18" s="82">
        <v>0.12</v>
      </c>
      <c r="BM18" s="82">
        <v>0.115</v>
      </c>
      <c r="BN18" s="82">
        <v>0.11899999999999999</v>
      </c>
      <c r="BO18" s="82">
        <v>0.106</v>
      </c>
      <c r="BP18" s="82">
        <v>0.113</v>
      </c>
      <c r="BQ18" s="82">
        <v>0.11</v>
      </c>
      <c r="BR18" s="82">
        <v>0.109</v>
      </c>
      <c r="BS18" s="82">
        <v>0.11</v>
      </c>
      <c r="BT18" s="82">
        <v>9.9000000000000005E-2</v>
      </c>
      <c r="BU18" s="82">
        <v>0.106</v>
      </c>
      <c r="BV18" s="82">
        <v>9.5000000000000001E-2</v>
      </c>
      <c r="BW18" s="82">
        <v>0.10199999999999999</v>
      </c>
      <c r="BX18" s="82">
        <v>9.9000000000000005E-2</v>
      </c>
      <c r="BY18" s="82">
        <v>0.10100000000000001</v>
      </c>
      <c r="BZ18" s="82">
        <v>0.1</v>
      </c>
      <c r="CA18" s="82">
        <v>9.1999999999999998E-2</v>
      </c>
      <c r="CB18" s="82">
        <v>9.7000000000000003E-2</v>
      </c>
      <c r="CC18" s="82">
        <v>8.3000000000000004E-2</v>
      </c>
      <c r="CD18" s="82">
        <v>8.8999999999999996E-2</v>
      </c>
      <c r="CE18" s="82">
        <v>8.6999999999999994E-2</v>
      </c>
      <c r="CF18" s="82">
        <v>9.1056120665919796E-2</v>
      </c>
      <c r="CG18" s="82">
        <v>8.7999999999999995E-2</v>
      </c>
      <c r="CH18" s="82">
        <v>8.5145514655094984E-2</v>
      </c>
      <c r="CI18" s="82">
        <v>8.7159226679975624E-2</v>
      </c>
      <c r="CJ18" s="82">
        <v>7.5999999999999998E-2</v>
      </c>
      <c r="CK18" s="82"/>
    </row>
    <row r="19" spans="2:89" s="6" customFormat="1" ht="18" customHeight="1">
      <c r="B19" s="242" t="s">
        <v>212</v>
      </c>
      <c r="C19" s="242" t="s">
        <v>213</v>
      </c>
      <c r="D19" s="81">
        <v>0.191</v>
      </c>
      <c r="E19" s="81">
        <v>0.153</v>
      </c>
      <c r="F19" s="82">
        <v>0.16800000000000001</v>
      </c>
      <c r="G19" s="81">
        <v>0.155</v>
      </c>
      <c r="H19" s="82">
        <v>0.16300000000000001</v>
      </c>
      <c r="I19" s="81">
        <v>0.16500000000000001</v>
      </c>
      <c r="J19" s="81">
        <v>0.16400000000000001</v>
      </c>
      <c r="K19" s="81">
        <v>0.186</v>
      </c>
      <c r="L19" s="81">
        <v>0.158</v>
      </c>
      <c r="M19" s="82">
        <v>0.16900000000000001</v>
      </c>
      <c r="N19" s="81">
        <v>0.16900000000000001</v>
      </c>
      <c r="O19" s="82">
        <v>0.16900000000000001</v>
      </c>
      <c r="P19" s="81">
        <v>0.187</v>
      </c>
      <c r="Q19" s="81">
        <v>0.17499999999999999</v>
      </c>
      <c r="R19" s="81">
        <v>0.20799999999999999</v>
      </c>
      <c r="S19" s="82">
        <v>0.17499999999999999</v>
      </c>
      <c r="T19" s="82">
        <v>0.188</v>
      </c>
      <c r="U19" s="82">
        <v>0.191</v>
      </c>
      <c r="V19" s="82">
        <v>0.188</v>
      </c>
      <c r="W19" s="82">
        <v>0.20499999999999999</v>
      </c>
      <c r="X19" s="82">
        <v>0.19400000000000001</v>
      </c>
      <c r="Y19" s="82">
        <v>0.223</v>
      </c>
      <c r="Z19" s="82">
        <v>0.19500000000000001</v>
      </c>
      <c r="AA19" s="82">
        <v>0.20699999999999999</v>
      </c>
      <c r="AB19" s="82">
        <v>0.20699999999999999</v>
      </c>
      <c r="AC19" s="82">
        <v>0.20699999999999999</v>
      </c>
      <c r="AD19" s="82">
        <v>0.221</v>
      </c>
      <c r="AE19" s="82">
        <v>0.21099999999999999</v>
      </c>
      <c r="AF19" s="82">
        <v>0.23599999999999999</v>
      </c>
      <c r="AG19" s="82">
        <v>0.19900000000000001</v>
      </c>
      <c r="AH19" s="82">
        <v>0.21199999999999999</v>
      </c>
      <c r="AI19" s="82">
        <v>0.214</v>
      </c>
      <c r="AJ19" s="82">
        <v>0.21299999999999999</v>
      </c>
      <c r="AK19" s="82">
        <v>0.22700000000000001</v>
      </c>
      <c r="AL19" s="82">
        <v>0.219</v>
      </c>
      <c r="AM19" s="82">
        <v>0.246</v>
      </c>
      <c r="AN19" s="82">
        <v>0.214</v>
      </c>
      <c r="AO19" s="82">
        <v>0.22700000000000001</v>
      </c>
      <c r="AP19" s="82">
        <v>0.23100000000000001</v>
      </c>
      <c r="AQ19" s="82">
        <v>0.22800000000000001</v>
      </c>
      <c r="AR19" s="82">
        <v>0.24399999999999999</v>
      </c>
      <c r="AS19" s="82">
        <v>0.23400000000000001</v>
      </c>
      <c r="AT19" s="82">
        <v>0.249</v>
      </c>
      <c r="AU19" s="82">
        <v>0.22</v>
      </c>
      <c r="AV19" s="82">
        <v>0.23100000000000001</v>
      </c>
      <c r="AW19" s="82">
        <v>0.23400000000000001</v>
      </c>
      <c r="AX19" s="82">
        <v>0.23200000000000001</v>
      </c>
      <c r="AY19" s="82">
        <v>0.25</v>
      </c>
      <c r="AZ19" s="82">
        <v>0.23799999999999999</v>
      </c>
      <c r="BA19" s="82">
        <v>0.25800000000000001</v>
      </c>
      <c r="BB19" s="82">
        <v>0.22700000000000001</v>
      </c>
      <c r="BC19" s="82">
        <v>0.24</v>
      </c>
      <c r="BD19" s="82">
        <v>0.24299999999999999</v>
      </c>
      <c r="BE19" s="82">
        <v>0.24199999999999999</v>
      </c>
      <c r="BF19" s="82">
        <v>0.26200000000000001</v>
      </c>
      <c r="BG19" s="82">
        <v>0.249</v>
      </c>
      <c r="BH19" s="82">
        <v>0.26600000000000001</v>
      </c>
      <c r="BI19" s="82">
        <v>0.23699999999999999</v>
      </c>
      <c r="BJ19" s="82">
        <v>0.249</v>
      </c>
      <c r="BK19" s="82">
        <v>0.246</v>
      </c>
      <c r="BL19" s="82">
        <v>0.248</v>
      </c>
      <c r="BM19" s="82">
        <v>0.26500000000000001</v>
      </c>
      <c r="BN19" s="82">
        <v>0.254</v>
      </c>
      <c r="BO19" s="82">
        <v>0.27100000000000002</v>
      </c>
      <c r="BP19" s="82">
        <v>0.24199999999999999</v>
      </c>
      <c r="BQ19" s="82">
        <v>0.254</v>
      </c>
      <c r="BR19" s="82">
        <v>0.253</v>
      </c>
      <c r="BS19" s="82">
        <v>0.253</v>
      </c>
      <c r="BT19" s="82">
        <v>0.27800000000000002</v>
      </c>
      <c r="BU19" s="82">
        <v>0.26300000000000001</v>
      </c>
      <c r="BV19" s="82">
        <v>0.27800000000000002</v>
      </c>
      <c r="BW19" s="82">
        <v>0.247</v>
      </c>
      <c r="BX19" s="82">
        <v>0.26</v>
      </c>
      <c r="BY19" s="82">
        <v>0.254</v>
      </c>
      <c r="BZ19" s="82">
        <v>0.25800000000000001</v>
      </c>
      <c r="CA19" s="82">
        <v>0.27800000000000002</v>
      </c>
      <c r="CB19" s="82">
        <v>0.26500000000000001</v>
      </c>
      <c r="CC19" s="82">
        <v>0.28199999999999997</v>
      </c>
      <c r="CD19" s="82">
        <v>0.23997304856188809</v>
      </c>
      <c r="CE19" s="82">
        <v>0.25700000000000001</v>
      </c>
      <c r="CF19" s="82">
        <v>0.25344622780976489</v>
      </c>
      <c r="CG19" s="82">
        <v>0.25600000000000001</v>
      </c>
      <c r="CH19" s="82">
        <v>0.27663584191152252</v>
      </c>
      <c r="CI19" s="82">
        <v>0.26301737747349541</v>
      </c>
      <c r="CJ19" s="82">
        <v>0.28399999999999997</v>
      </c>
      <c r="CK19" s="82"/>
    </row>
    <row r="20" spans="2:89" s="6" customFormat="1" ht="18" customHeight="1">
      <c r="B20" s="242" t="s">
        <v>211</v>
      </c>
      <c r="C20" s="242" t="s">
        <v>210</v>
      </c>
      <c r="D20" s="81">
        <v>0.10100000000000001</v>
      </c>
      <c r="E20" s="81">
        <v>0.10299999999999999</v>
      </c>
      <c r="F20" s="82">
        <v>0.10299999999999999</v>
      </c>
      <c r="G20" s="81">
        <v>9.8000000000000004E-2</v>
      </c>
      <c r="H20" s="82">
        <v>0.10100000000000001</v>
      </c>
      <c r="I20" s="81">
        <v>9.2999999999999999E-2</v>
      </c>
      <c r="J20" s="81">
        <v>9.8000000000000004E-2</v>
      </c>
      <c r="K20" s="81">
        <v>0.109</v>
      </c>
      <c r="L20" s="81">
        <v>0.114</v>
      </c>
      <c r="M20" s="82">
        <v>0.112</v>
      </c>
      <c r="N20" s="81">
        <v>0.107</v>
      </c>
      <c r="O20" s="82">
        <v>0.11</v>
      </c>
      <c r="P20" s="81">
        <v>0.114</v>
      </c>
      <c r="Q20" s="81">
        <v>0.112</v>
      </c>
      <c r="R20" s="81">
        <v>0.127</v>
      </c>
      <c r="S20" s="82">
        <v>0.13500000000000001</v>
      </c>
      <c r="T20" s="82">
        <v>0.13200000000000001</v>
      </c>
      <c r="U20" s="82">
        <v>0.13100000000000001</v>
      </c>
      <c r="V20" s="82">
        <v>0.13200000000000001</v>
      </c>
      <c r="W20" s="82">
        <v>0.13800000000000001</v>
      </c>
      <c r="X20" s="82">
        <v>0.13400000000000001</v>
      </c>
      <c r="Y20" s="82">
        <v>0.155</v>
      </c>
      <c r="Z20" s="82">
        <v>0.159</v>
      </c>
      <c r="AA20" s="82">
        <v>0.157</v>
      </c>
      <c r="AB20" s="82">
        <v>0.157</v>
      </c>
      <c r="AC20" s="82">
        <v>0.157</v>
      </c>
      <c r="AD20" s="82">
        <v>0.16</v>
      </c>
      <c r="AE20" s="82">
        <v>0.158</v>
      </c>
      <c r="AF20" s="82">
        <v>0.17100000000000001</v>
      </c>
      <c r="AG20" s="82">
        <v>0.186</v>
      </c>
      <c r="AH20" s="82">
        <v>0.18099999999999999</v>
      </c>
      <c r="AI20" s="82">
        <v>0.18</v>
      </c>
      <c r="AJ20" s="82">
        <v>0.18099999999999999</v>
      </c>
      <c r="AK20" s="82">
        <v>0.17699999999999999</v>
      </c>
      <c r="AL20" s="82">
        <v>0.17899999999999999</v>
      </c>
      <c r="AM20" s="82">
        <v>0.19500000000000001</v>
      </c>
      <c r="AN20" s="82">
        <v>0.20799999999999999</v>
      </c>
      <c r="AO20" s="82">
        <v>0.20300000000000001</v>
      </c>
      <c r="AP20" s="82">
        <v>0.19900000000000001</v>
      </c>
      <c r="AQ20" s="82">
        <v>0.20200000000000001</v>
      </c>
      <c r="AR20" s="82">
        <v>0.19700000000000001</v>
      </c>
      <c r="AS20" s="82">
        <v>0.2</v>
      </c>
      <c r="AT20" s="82">
        <v>0.21199999999999999</v>
      </c>
      <c r="AU20" s="82">
        <v>0.22800000000000001</v>
      </c>
      <c r="AV20" s="82">
        <v>0.222</v>
      </c>
      <c r="AW20" s="82">
        <v>0.21299999999999999</v>
      </c>
      <c r="AX20" s="82">
        <v>0.219</v>
      </c>
      <c r="AY20" s="82">
        <v>0.20799999999999999</v>
      </c>
      <c r="AZ20" s="82">
        <v>0.215</v>
      </c>
      <c r="BA20" s="82">
        <v>0.23</v>
      </c>
      <c r="BB20" s="82">
        <v>0.23899999999999999</v>
      </c>
      <c r="BC20" s="82">
        <v>0.23499999999999999</v>
      </c>
      <c r="BD20" s="82">
        <v>0.22800000000000001</v>
      </c>
      <c r="BE20" s="82">
        <v>0.23200000000000001</v>
      </c>
      <c r="BF20" s="82">
        <v>0.22600000000000001</v>
      </c>
      <c r="BG20" s="82">
        <v>0.23</v>
      </c>
      <c r="BH20" s="82">
        <v>0.23499999999999999</v>
      </c>
      <c r="BI20" s="82">
        <v>0.24</v>
      </c>
      <c r="BJ20" s="82">
        <v>0.23799999999999999</v>
      </c>
      <c r="BK20" s="82">
        <v>0.23</v>
      </c>
      <c r="BL20" s="82">
        <v>0.23499999999999999</v>
      </c>
      <c r="BM20" s="82">
        <v>0.22800000000000001</v>
      </c>
      <c r="BN20" s="82">
        <v>0.23200000000000001</v>
      </c>
      <c r="BO20" s="82">
        <v>0.23899999999999999</v>
      </c>
      <c r="BP20" s="82">
        <v>0.248</v>
      </c>
      <c r="BQ20" s="82">
        <v>0.24399999999999999</v>
      </c>
      <c r="BR20" s="82">
        <v>0.23799999999999999</v>
      </c>
      <c r="BS20" s="82">
        <v>0.24199999999999999</v>
      </c>
      <c r="BT20" s="82">
        <v>0.23799999999999999</v>
      </c>
      <c r="BU20" s="82">
        <v>0.24</v>
      </c>
      <c r="BV20" s="82">
        <v>0.245</v>
      </c>
      <c r="BW20" s="82">
        <v>0.253</v>
      </c>
      <c r="BX20" s="82">
        <v>0.25</v>
      </c>
      <c r="BY20" s="82">
        <v>0.248</v>
      </c>
      <c r="BZ20" s="82">
        <v>0.249</v>
      </c>
      <c r="CA20" s="82">
        <v>0.24299999999999999</v>
      </c>
      <c r="CB20" s="82">
        <v>0.247</v>
      </c>
      <c r="CC20" s="82">
        <v>0.252</v>
      </c>
      <c r="CD20" s="82">
        <v>0.26357927055397817</v>
      </c>
      <c r="CE20" s="82">
        <v>0.25900000000000001</v>
      </c>
      <c r="CF20" s="82">
        <v>0.25203665196162506</v>
      </c>
      <c r="CG20" s="82">
        <v>0.25700000000000001</v>
      </c>
      <c r="CH20" s="82">
        <v>0.25014609470892774</v>
      </c>
      <c r="CI20" s="82">
        <v>0.25454953458627894</v>
      </c>
      <c r="CJ20" s="82">
        <v>0.26700000000000002</v>
      </c>
      <c r="CK20" s="82"/>
    </row>
    <row r="21" spans="2:89" s="6" customFormat="1" ht="18" customHeight="1">
      <c r="B21" s="77" t="s">
        <v>286</v>
      </c>
      <c r="C21" s="77" t="s">
        <v>417</v>
      </c>
      <c r="D21" s="83">
        <v>83.22</v>
      </c>
      <c r="E21" s="83">
        <v>99.94</v>
      </c>
      <c r="F21" s="83">
        <v>92.86</v>
      </c>
      <c r="G21" s="83">
        <v>92.42</v>
      </c>
      <c r="H21" s="83">
        <v>92.7</v>
      </c>
      <c r="I21" s="83">
        <v>106.06</v>
      </c>
      <c r="J21" s="83">
        <v>97.7</v>
      </c>
      <c r="K21" s="83">
        <v>89.56</v>
      </c>
      <c r="L21" s="83">
        <v>108.01</v>
      </c>
      <c r="M21" s="83">
        <v>100.13</v>
      </c>
      <c r="N21" s="83">
        <v>98.22</v>
      </c>
      <c r="O21" s="83">
        <v>99.45</v>
      </c>
      <c r="P21" s="83">
        <v>112.69</v>
      </c>
      <c r="Q21" s="83">
        <v>103.84</v>
      </c>
      <c r="R21" s="83">
        <v>93.57</v>
      </c>
      <c r="S21" s="84">
        <v>111.13</v>
      </c>
      <c r="T21" s="84">
        <v>103.71</v>
      </c>
      <c r="U21" s="84">
        <v>100.78</v>
      </c>
      <c r="V21" s="84">
        <v>102.68</v>
      </c>
      <c r="W21" s="84">
        <v>116.48</v>
      </c>
      <c r="X21" s="84">
        <v>107.12</v>
      </c>
      <c r="Y21" s="84">
        <v>101.35</v>
      </c>
      <c r="Z21" s="84">
        <v>117.3</v>
      </c>
      <c r="AA21" s="84">
        <v>107.84</v>
      </c>
      <c r="AB21" s="84">
        <v>107.3</v>
      </c>
      <c r="AC21" s="84">
        <v>109.51</v>
      </c>
      <c r="AD21" s="84">
        <v>121.09</v>
      </c>
      <c r="AE21" s="84">
        <v>112.97</v>
      </c>
      <c r="AF21" s="84">
        <v>102.93</v>
      </c>
      <c r="AG21" s="84">
        <v>128.53</v>
      </c>
      <c r="AH21" s="84">
        <v>117.63</v>
      </c>
      <c r="AI21" s="84">
        <v>116.96</v>
      </c>
      <c r="AJ21" s="84">
        <v>117.4</v>
      </c>
      <c r="AK21" s="84">
        <v>132.86000000000001</v>
      </c>
      <c r="AL21" s="84">
        <v>122.26</v>
      </c>
      <c r="AM21" s="84">
        <v>115.53</v>
      </c>
      <c r="AN21" s="84">
        <v>138.08000000000001</v>
      </c>
      <c r="AO21" s="84">
        <v>128.31</v>
      </c>
      <c r="AP21" s="84">
        <v>125.67</v>
      </c>
      <c r="AQ21" s="84">
        <v>127.38</v>
      </c>
      <c r="AR21" s="84">
        <v>142.74</v>
      </c>
      <c r="AS21" s="84">
        <v>132.16</v>
      </c>
      <c r="AT21" s="84">
        <v>128.19999999999999</v>
      </c>
      <c r="AU21" s="84">
        <v>155.47</v>
      </c>
      <c r="AV21" s="84">
        <v>143.32</v>
      </c>
      <c r="AW21" s="84">
        <v>136.34</v>
      </c>
      <c r="AX21" s="84">
        <v>140.9</v>
      </c>
      <c r="AY21" s="84">
        <v>155.78</v>
      </c>
      <c r="AZ21" s="84">
        <v>145.53</v>
      </c>
      <c r="BA21" s="84">
        <v>138.72</v>
      </c>
      <c r="BB21" s="84">
        <v>161.46</v>
      </c>
      <c r="BC21" s="84">
        <v>151.5</v>
      </c>
      <c r="BD21" s="84">
        <v>147.66</v>
      </c>
      <c r="BE21" s="84">
        <v>150.13</v>
      </c>
      <c r="BF21" s="84">
        <v>165.27</v>
      </c>
      <c r="BG21" s="84">
        <v>154.94999999999999</v>
      </c>
      <c r="BH21" s="84">
        <v>146.91</v>
      </c>
      <c r="BI21" s="84">
        <v>164.51369373976576</v>
      </c>
      <c r="BJ21" s="84">
        <v>156.78</v>
      </c>
      <c r="BK21" s="84">
        <v>156.96</v>
      </c>
      <c r="BL21" s="84">
        <v>156.84</v>
      </c>
      <c r="BM21" s="84">
        <v>178.51</v>
      </c>
      <c r="BN21" s="84">
        <v>163.68</v>
      </c>
      <c r="BO21" s="84">
        <v>155.62</v>
      </c>
      <c r="BP21" s="84">
        <v>180.39</v>
      </c>
      <c r="BQ21" s="84">
        <v>169.45</v>
      </c>
      <c r="BR21" s="84">
        <v>169.24</v>
      </c>
      <c r="BS21" s="84">
        <v>169.37</v>
      </c>
      <c r="BT21" s="84">
        <v>190.4</v>
      </c>
      <c r="BU21" s="84">
        <v>176.28</v>
      </c>
      <c r="BV21" s="84">
        <v>165.81</v>
      </c>
      <c r="BW21" s="84">
        <v>189.45</v>
      </c>
      <c r="BX21" s="84">
        <v>179.04</v>
      </c>
      <c r="BY21" s="84">
        <v>177.97</v>
      </c>
      <c r="BZ21" s="84">
        <v>178.67</v>
      </c>
      <c r="CA21" s="84">
        <v>197.43532572253767</v>
      </c>
      <c r="CB21" s="84">
        <v>184.4782844533562</v>
      </c>
      <c r="CC21" s="84">
        <v>170.82</v>
      </c>
      <c r="CD21" s="84">
        <v>200.60506327734862</v>
      </c>
      <c r="CE21" s="84">
        <v>187.51617876432178</v>
      </c>
      <c r="CF21" s="84">
        <v>182.02850332063497</v>
      </c>
      <c r="CG21" s="84">
        <v>185.65183123381024</v>
      </c>
      <c r="CH21" s="84">
        <v>204.28455966586452</v>
      </c>
      <c r="CI21" s="84">
        <v>191.4603833343017</v>
      </c>
      <c r="CJ21" s="84">
        <v>177.47307143384012</v>
      </c>
      <c r="CK21" s="84"/>
    </row>
    <row r="22" spans="2:89" s="6" customFormat="1" ht="18" customHeight="1">
      <c r="B22" s="77" t="s">
        <v>287</v>
      </c>
      <c r="C22" s="77" t="s">
        <v>288</v>
      </c>
      <c r="D22" s="81" t="s">
        <v>80</v>
      </c>
      <c r="E22" s="81" t="s">
        <v>80</v>
      </c>
      <c r="F22" s="81" t="s">
        <v>80</v>
      </c>
      <c r="G22" s="81" t="s">
        <v>80</v>
      </c>
      <c r="H22" s="81" t="s">
        <v>80</v>
      </c>
      <c r="I22" s="81" t="s">
        <v>80</v>
      </c>
      <c r="J22" s="81" t="s">
        <v>80</v>
      </c>
      <c r="K22" s="81" t="s">
        <v>80</v>
      </c>
      <c r="L22" s="81" t="s">
        <v>80</v>
      </c>
      <c r="M22" s="81" t="s">
        <v>80</v>
      </c>
      <c r="N22" s="81" t="s">
        <v>80</v>
      </c>
      <c r="O22" s="81" t="s">
        <v>80</v>
      </c>
      <c r="P22" s="81" t="s">
        <v>80</v>
      </c>
      <c r="Q22" s="81" t="s">
        <v>80</v>
      </c>
      <c r="R22" s="83">
        <v>69.331023868122912</v>
      </c>
      <c r="S22" s="84">
        <v>85.390695867100348</v>
      </c>
      <c r="T22" s="84">
        <v>78.316622637138238</v>
      </c>
      <c r="U22" s="84">
        <v>77.098507482044354</v>
      </c>
      <c r="V22" s="84">
        <v>77.891987802942666</v>
      </c>
      <c r="W22" s="84">
        <v>86.696629710478007</v>
      </c>
      <c r="X22" s="84">
        <v>80.826518455252113</v>
      </c>
      <c r="Y22" s="84">
        <v>74.906983436297082</v>
      </c>
      <c r="Z22" s="84">
        <v>89.100046264349814</v>
      </c>
      <c r="AA22" s="84">
        <v>82.689481424994284</v>
      </c>
      <c r="AB22" s="84">
        <v>81.596006378137005</v>
      </c>
      <c r="AC22" s="84">
        <v>82.324844285818529</v>
      </c>
      <c r="AD22" s="84">
        <v>89.68125790012644</v>
      </c>
      <c r="AE22" s="84">
        <v>84.587569834935806</v>
      </c>
      <c r="AF22" s="84">
        <v>76.041396507494156</v>
      </c>
      <c r="AG22" s="84">
        <v>98.072986163514429</v>
      </c>
      <c r="AH22" s="84">
        <v>88.313999955867899</v>
      </c>
      <c r="AI22" s="84">
        <v>87.733101187758948</v>
      </c>
      <c r="AJ22" s="84">
        <v>88.111875336805099</v>
      </c>
      <c r="AK22" s="84">
        <v>97.226801382527341</v>
      </c>
      <c r="AL22" s="84">
        <v>91.06092976523118</v>
      </c>
      <c r="AM22" s="84">
        <v>85.067764104122418</v>
      </c>
      <c r="AN22" s="84">
        <v>104.26230616766367</v>
      </c>
      <c r="AO22" s="84">
        <v>95.679522762078676</v>
      </c>
      <c r="AP22" s="84">
        <v>93.484897141319834</v>
      </c>
      <c r="AQ22" s="84">
        <v>94.905170743794983</v>
      </c>
      <c r="AR22" s="84">
        <v>103.45536695990764</v>
      </c>
      <c r="AS22" s="84">
        <v>97.652102348624908</v>
      </c>
      <c r="AT22" s="84">
        <v>93.26542887035589</v>
      </c>
      <c r="AU22" s="84">
        <v>112.3088021063563</v>
      </c>
      <c r="AV22" s="84">
        <v>103.74493797574235</v>
      </c>
      <c r="AW22" s="84">
        <v>100.07</v>
      </c>
      <c r="AX22" s="84">
        <v>102.49</v>
      </c>
      <c r="AY22" s="84">
        <v>110.37</v>
      </c>
      <c r="AZ22" s="84">
        <v>105.01</v>
      </c>
      <c r="BA22" s="84">
        <v>99.21</v>
      </c>
      <c r="BB22" s="84">
        <v>118.94</v>
      </c>
      <c r="BC22" s="84">
        <v>109.97</v>
      </c>
      <c r="BD22" s="84">
        <v>108.16</v>
      </c>
      <c r="BE22" s="84">
        <v>109.33</v>
      </c>
      <c r="BF22" s="84">
        <v>117.09</v>
      </c>
      <c r="BG22" s="84">
        <v>111.9</v>
      </c>
      <c r="BH22" s="84">
        <v>105.41</v>
      </c>
      <c r="BI22" s="84">
        <v>120.98169739761998</v>
      </c>
      <c r="BJ22" s="84">
        <v>113.86</v>
      </c>
      <c r="BK22" s="84">
        <v>113.11</v>
      </c>
      <c r="BL22" s="84">
        <v>113.59</v>
      </c>
      <c r="BM22" s="84">
        <v>125.04</v>
      </c>
      <c r="BN22" s="84">
        <v>117.31</v>
      </c>
      <c r="BO22" s="84">
        <v>111.13</v>
      </c>
      <c r="BP22" s="84">
        <v>130.94999999999999</v>
      </c>
      <c r="BQ22" s="84">
        <v>121.92</v>
      </c>
      <c r="BR22" s="84">
        <v>122.96</v>
      </c>
      <c r="BS22" s="84">
        <v>122.28</v>
      </c>
      <c r="BT22" s="84">
        <v>134.79</v>
      </c>
      <c r="BU22" s="84">
        <v>126.56</v>
      </c>
      <c r="BV22" s="84">
        <v>119.44</v>
      </c>
      <c r="BW22" s="84">
        <v>139.77000000000001</v>
      </c>
      <c r="BX22" s="84">
        <v>130.44999999999999</v>
      </c>
      <c r="BY22" s="84">
        <v>130.62</v>
      </c>
      <c r="BZ22" s="84">
        <v>130.53</v>
      </c>
      <c r="CA22" s="84">
        <v>141.57426111621808</v>
      </c>
      <c r="CB22" s="84">
        <v>134.04259402294394</v>
      </c>
      <c r="CC22" s="84">
        <v>125.52</v>
      </c>
      <c r="CD22" s="84">
        <v>149.87078828439815</v>
      </c>
      <c r="CE22" s="84">
        <v>138.68278229320353</v>
      </c>
      <c r="CF22" s="84">
        <v>134.69651401421376</v>
      </c>
      <c r="CG22" s="84">
        <v>137.34723429385028</v>
      </c>
      <c r="CH22" s="84">
        <v>146.78480715810664</v>
      </c>
      <c r="CI22" s="84">
        <v>140.4048894519496</v>
      </c>
      <c r="CJ22" s="84">
        <v>129.40066812678808</v>
      </c>
      <c r="CK22" s="84"/>
    </row>
    <row r="23" spans="2:89" s="6" customFormat="1" ht="18" customHeight="1">
      <c r="B23" s="77" t="s">
        <v>1198</v>
      </c>
      <c r="C23" s="77" t="s">
        <v>1193</v>
      </c>
      <c r="D23" s="82" t="s">
        <v>118</v>
      </c>
      <c r="E23" s="82" t="s">
        <v>118</v>
      </c>
      <c r="F23" s="82" t="s">
        <v>118</v>
      </c>
      <c r="G23" s="82" t="s">
        <v>118</v>
      </c>
      <c r="H23" s="82" t="s">
        <v>118</v>
      </c>
      <c r="I23" s="82" t="s">
        <v>118</v>
      </c>
      <c r="J23" s="82" t="s">
        <v>118</v>
      </c>
      <c r="K23" s="82" t="s">
        <v>118</v>
      </c>
      <c r="L23" s="82" t="s">
        <v>118</v>
      </c>
      <c r="M23" s="82" t="s">
        <v>118</v>
      </c>
      <c r="N23" s="82" t="s">
        <v>118</v>
      </c>
      <c r="O23" s="82" t="s">
        <v>118</v>
      </c>
      <c r="P23" s="82" t="s">
        <v>118</v>
      </c>
      <c r="Q23" s="82" t="s">
        <v>118</v>
      </c>
      <c r="R23" s="82" t="s">
        <v>118</v>
      </c>
      <c r="S23" s="82" t="s">
        <v>118</v>
      </c>
      <c r="T23" s="82" t="s">
        <v>118</v>
      </c>
      <c r="U23" s="82" t="s">
        <v>118</v>
      </c>
      <c r="V23" s="82" t="s">
        <v>118</v>
      </c>
      <c r="W23" s="82" t="s">
        <v>118</v>
      </c>
      <c r="X23" s="82" t="s">
        <v>118</v>
      </c>
      <c r="Y23" s="82" t="s">
        <v>118</v>
      </c>
      <c r="Z23" s="82" t="s">
        <v>118</v>
      </c>
      <c r="AA23" s="82" t="s">
        <v>118</v>
      </c>
      <c r="AB23" s="82" t="s">
        <v>118</v>
      </c>
      <c r="AC23" s="82" t="s">
        <v>118</v>
      </c>
      <c r="AD23" s="82" t="s">
        <v>118</v>
      </c>
      <c r="AE23" s="82" t="s">
        <v>118</v>
      </c>
      <c r="AF23" s="236">
        <v>114.03946671165367</v>
      </c>
      <c r="AG23" s="236">
        <v>80.406212990239027</v>
      </c>
      <c r="AH23" s="236">
        <v>89.813389158890047</v>
      </c>
      <c r="AI23" s="236">
        <v>83.801342413480185</v>
      </c>
      <c r="AJ23" s="236">
        <v>87.675648177618825</v>
      </c>
      <c r="AK23" s="236">
        <v>56.490534609427897</v>
      </c>
      <c r="AL23" s="236">
        <v>76.684414895400067</v>
      </c>
      <c r="AM23" s="236">
        <v>105.91111237515013</v>
      </c>
      <c r="AN23" s="236">
        <v>88.220519896505778</v>
      </c>
      <c r="AO23" s="236">
        <v>93.275206254299945</v>
      </c>
      <c r="AP23" s="236">
        <v>95.621720381283964</v>
      </c>
      <c r="AQ23" s="236">
        <v>94.130858035291226</v>
      </c>
      <c r="AR23" s="236">
        <v>65.91836177332975</v>
      </c>
      <c r="AS23" s="236">
        <v>82.988866626321411</v>
      </c>
      <c r="AT23" s="236">
        <v>120.92946545838498</v>
      </c>
      <c r="AU23" s="236">
        <v>93.15055596010221</v>
      </c>
      <c r="AV23" s="236">
        <v>100.99104600010878</v>
      </c>
      <c r="AW23" s="236">
        <v>100.63887814456561</v>
      </c>
      <c r="AX23" s="236">
        <v>102.10561398860084</v>
      </c>
      <c r="AY23" s="236">
        <v>78.266046785881585</v>
      </c>
      <c r="AZ23" s="236">
        <v>93.675273615174149</v>
      </c>
      <c r="BA23" s="236">
        <v>134.42722727349675</v>
      </c>
      <c r="BB23" s="236">
        <v>107.56772568079221</v>
      </c>
      <c r="BC23" s="236">
        <v>117.60475174478866</v>
      </c>
      <c r="BD23" s="236">
        <v>112.64734828481204</v>
      </c>
      <c r="BE23" s="236">
        <v>116.52842781080128</v>
      </c>
      <c r="BF23" s="236">
        <v>79.616051116043664</v>
      </c>
      <c r="BG23" s="236">
        <v>102.40297092744447</v>
      </c>
      <c r="BH23" s="236">
        <v>125.25998306816012</v>
      </c>
      <c r="BI23" s="236">
        <v>110.10788731266206</v>
      </c>
      <c r="BJ23" s="236">
        <v>115.5468580886366</v>
      </c>
      <c r="BK23" s="236">
        <v>112.1934328030535</v>
      </c>
      <c r="BL23" s="236">
        <v>114.4949872710346</v>
      </c>
      <c r="BM23" s="236">
        <v>81.434637133385863</v>
      </c>
      <c r="BN23" s="236">
        <v>102.03140326530873</v>
      </c>
      <c r="BO23" s="236">
        <v>124.91061996700975</v>
      </c>
      <c r="BP23" s="236">
        <v>101.6288187520863</v>
      </c>
      <c r="BQ23" s="236">
        <v>110.29115703502706</v>
      </c>
      <c r="BR23" s="236">
        <v>111.54241795673892</v>
      </c>
      <c r="BS23" s="236">
        <v>112.18539759291657</v>
      </c>
      <c r="BT23" s="236">
        <v>78.214585915914384</v>
      </c>
      <c r="BU23" s="236">
        <v>98.8981378023622</v>
      </c>
      <c r="BV23" s="236">
        <v>128.71071774231237</v>
      </c>
      <c r="BW23" s="236">
        <v>103.63714475974574</v>
      </c>
      <c r="BX23" s="236">
        <v>112.93193018230151</v>
      </c>
      <c r="BY23" s="236">
        <v>111.49142086762706</v>
      </c>
      <c r="BZ23" s="236">
        <v>113.17989854200111</v>
      </c>
      <c r="CA23" s="236">
        <v>76.57400536583576</v>
      </c>
      <c r="CB23" s="236">
        <v>99.022929503488683</v>
      </c>
      <c r="CC23" s="236">
        <v>122.24226318799781</v>
      </c>
      <c r="CD23" s="236">
        <v>98.780850286465522</v>
      </c>
      <c r="CE23" s="236">
        <v>108.5729001020506</v>
      </c>
      <c r="CF23" s="236">
        <v>114.81817714667443</v>
      </c>
      <c r="CG23" s="236">
        <v>111.43378228528988</v>
      </c>
      <c r="CH23" s="421">
        <v>83.084213652719498</v>
      </c>
      <c r="CI23" s="421">
        <v>101.18704551336245</v>
      </c>
      <c r="CJ23" s="236">
        <v>136.09334323046707</v>
      </c>
      <c r="CK23" s="236"/>
    </row>
    <row r="24" spans="2:89" s="6" customFormat="1" ht="18" customHeight="1">
      <c r="B24" s="77" t="s">
        <v>1197</v>
      </c>
      <c r="C24" s="77" t="s">
        <v>1194</v>
      </c>
      <c r="D24" s="82" t="s">
        <v>118</v>
      </c>
      <c r="E24" s="82" t="s">
        <v>118</v>
      </c>
      <c r="F24" s="82" t="s">
        <v>118</v>
      </c>
      <c r="G24" s="82" t="s">
        <v>118</v>
      </c>
      <c r="H24" s="82" t="s">
        <v>118</v>
      </c>
      <c r="I24" s="82" t="s">
        <v>118</v>
      </c>
      <c r="J24" s="82" t="s">
        <v>118</v>
      </c>
      <c r="K24" s="82" t="s">
        <v>118</v>
      </c>
      <c r="L24" s="82" t="s">
        <v>118</v>
      </c>
      <c r="M24" s="82" t="s">
        <v>118</v>
      </c>
      <c r="N24" s="82" t="s">
        <v>118</v>
      </c>
      <c r="O24" s="82" t="s">
        <v>118</v>
      </c>
      <c r="P24" s="82" t="s">
        <v>118</v>
      </c>
      <c r="Q24" s="82" t="s">
        <v>118</v>
      </c>
      <c r="R24" s="82" t="s">
        <v>118</v>
      </c>
      <c r="S24" s="82" t="s">
        <v>118</v>
      </c>
      <c r="T24" s="82" t="s">
        <v>118</v>
      </c>
      <c r="U24" s="82" t="s">
        <v>118</v>
      </c>
      <c r="V24" s="82" t="s">
        <v>118</v>
      </c>
      <c r="W24" s="82" t="s">
        <v>118</v>
      </c>
      <c r="X24" s="82" t="s">
        <v>118</v>
      </c>
      <c r="Y24" s="82" t="s">
        <v>118</v>
      </c>
      <c r="Z24" s="82" t="s">
        <v>118</v>
      </c>
      <c r="AA24" s="82" t="s">
        <v>118</v>
      </c>
      <c r="AB24" s="82" t="s">
        <v>118</v>
      </c>
      <c r="AC24" s="82" t="s">
        <v>118</v>
      </c>
      <c r="AD24" s="82" t="s">
        <v>118</v>
      </c>
      <c r="AE24" s="82" t="s">
        <v>118</v>
      </c>
      <c r="AF24" s="236">
        <v>53.536923786418306</v>
      </c>
      <c r="AG24" s="236">
        <v>32.265405924935322</v>
      </c>
      <c r="AH24" s="236">
        <v>42.013140413759636</v>
      </c>
      <c r="AI24" s="236">
        <v>35.416926120705185</v>
      </c>
      <c r="AJ24" s="236">
        <v>38.959734761356714</v>
      </c>
      <c r="AK24" s="236">
        <v>28.658833597842683</v>
      </c>
      <c r="AL24" s="236">
        <v>37.31538636294885</v>
      </c>
      <c r="AM24" s="236">
        <v>48.473542074696411</v>
      </c>
      <c r="AN24" s="236">
        <v>27.924441480985966</v>
      </c>
      <c r="AO24" s="236">
        <v>38.2703088854323</v>
      </c>
      <c r="AP24" s="236">
        <v>31.637467584369155</v>
      </c>
      <c r="AQ24" s="236">
        <v>35.813676183869681</v>
      </c>
      <c r="AR24" s="236">
        <v>20.061489549838125</v>
      </c>
      <c r="AS24" s="236">
        <v>30.698369370320325</v>
      </c>
      <c r="AT24" s="236">
        <v>31.011729992928231</v>
      </c>
      <c r="AU24" s="236">
        <v>25.006163854602331</v>
      </c>
      <c r="AV24" s="236">
        <v>28.436797525077989</v>
      </c>
      <c r="AW24" s="236">
        <v>25.402195990551995</v>
      </c>
      <c r="AX24" s="236">
        <v>25.423550586387471</v>
      </c>
      <c r="AY24" s="236">
        <v>23.30061342324634</v>
      </c>
      <c r="AZ24" s="236">
        <v>27.483290340579003</v>
      </c>
      <c r="BA24" s="236">
        <v>46.428950971013187</v>
      </c>
      <c r="BB24" s="236">
        <v>29.062059858980465</v>
      </c>
      <c r="BC24" s="236">
        <v>38.119492277571695</v>
      </c>
      <c r="BD24" s="236">
        <v>31.727371912003161</v>
      </c>
      <c r="BE24" s="236">
        <v>35.597318164247184</v>
      </c>
      <c r="BF24" s="236">
        <v>28.920106181036434</v>
      </c>
      <c r="BG24" s="236">
        <v>35.350721172113758</v>
      </c>
      <c r="BH24" s="236">
        <v>53.488098374600455</v>
      </c>
      <c r="BI24" s="236">
        <v>33.788506672535235</v>
      </c>
      <c r="BJ24" s="236">
        <v>43.594790699247021</v>
      </c>
      <c r="BK24" s="236">
        <v>31.598123109286117</v>
      </c>
      <c r="BL24" s="236">
        <v>39.004351171777536</v>
      </c>
      <c r="BM24" s="236">
        <v>30.199449732133203</v>
      </c>
      <c r="BN24" s="236">
        <v>38.819238911160731</v>
      </c>
      <c r="BO24" s="236">
        <v>58.431648566966579</v>
      </c>
      <c r="BP24" s="236">
        <v>33.581908250730315</v>
      </c>
      <c r="BQ24" s="236">
        <v>45.34253734572215</v>
      </c>
      <c r="BR24" s="236">
        <v>33.757649733248748</v>
      </c>
      <c r="BS24" s="236">
        <v>41.703540282380168</v>
      </c>
      <c r="BT24" s="236">
        <v>28.831320865681352</v>
      </c>
      <c r="BU24" s="236">
        <v>39.15532493041335</v>
      </c>
      <c r="BV24" s="236">
        <v>50.862148563006578</v>
      </c>
      <c r="BW24" s="236">
        <v>31.270315503974281</v>
      </c>
      <c r="BX24" s="236">
        <v>41.523894457244722</v>
      </c>
      <c r="BY24" s="236">
        <v>33.926635625213599</v>
      </c>
      <c r="BZ24" s="236">
        <v>38.780925960597067</v>
      </c>
      <c r="CA24" s="236">
        <v>29.85055233288567</v>
      </c>
      <c r="CB24" s="236">
        <v>37.712923438388209</v>
      </c>
      <c r="CC24" s="236">
        <v>46.460355242617482</v>
      </c>
      <c r="CD24" s="236">
        <v>27.928893621167074</v>
      </c>
      <c r="CE24" s="236">
        <v>37.934192304793214</v>
      </c>
      <c r="CF24" s="236">
        <v>32.046558054800542</v>
      </c>
      <c r="CG24" s="236">
        <v>35.835840363972302</v>
      </c>
      <c r="CH24" s="421">
        <v>27.710542009545385</v>
      </c>
      <c r="CI24" s="421">
        <v>35.007928529484346</v>
      </c>
      <c r="CJ24" s="236">
        <v>44.666956410723067</v>
      </c>
      <c r="CK24" s="236"/>
    </row>
    <row r="25" spans="2:89" s="6" customFormat="1" ht="18" customHeight="1">
      <c r="B25" s="77" t="s">
        <v>1196</v>
      </c>
      <c r="C25" s="77" t="s">
        <v>1195</v>
      </c>
      <c r="D25" s="82" t="s">
        <v>118</v>
      </c>
      <c r="E25" s="82" t="s">
        <v>118</v>
      </c>
      <c r="F25" s="82" t="s">
        <v>118</v>
      </c>
      <c r="G25" s="82" t="s">
        <v>118</v>
      </c>
      <c r="H25" s="82" t="s">
        <v>118</v>
      </c>
      <c r="I25" s="82" t="s">
        <v>118</v>
      </c>
      <c r="J25" s="82" t="s">
        <v>118</v>
      </c>
      <c r="K25" s="82" t="s">
        <v>118</v>
      </c>
      <c r="L25" s="82" t="s">
        <v>118</v>
      </c>
      <c r="M25" s="82" t="s">
        <v>118</v>
      </c>
      <c r="N25" s="82" t="s">
        <v>118</v>
      </c>
      <c r="O25" s="82" t="s">
        <v>118</v>
      </c>
      <c r="P25" s="82" t="s">
        <v>118</v>
      </c>
      <c r="Q25" s="82" t="s">
        <v>118</v>
      </c>
      <c r="R25" s="82" t="s">
        <v>118</v>
      </c>
      <c r="S25" s="82" t="s">
        <v>118</v>
      </c>
      <c r="T25" s="82" t="s">
        <v>118</v>
      </c>
      <c r="U25" s="82" t="s">
        <v>118</v>
      </c>
      <c r="V25" s="82" t="s">
        <v>118</v>
      </c>
      <c r="W25" s="82" t="s">
        <v>118</v>
      </c>
      <c r="X25" s="82" t="s">
        <v>118</v>
      </c>
      <c r="Y25" s="82" t="s">
        <v>118</v>
      </c>
      <c r="Z25" s="82" t="s">
        <v>118</v>
      </c>
      <c r="AA25" s="82" t="s">
        <v>118</v>
      </c>
      <c r="AB25" s="82" t="s">
        <v>118</v>
      </c>
      <c r="AC25" s="82" t="s">
        <v>118</v>
      </c>
      <c r="AD25" s="82" t="s">
        <v>118</v>
      </c>
      <c r="AE25" s="82" t="s">
        <v>118</v>
      </c>
      <c r="AF25" s="236">
        <v>41.813168491049559</v>
      </c>
      <c r="AG25" s="236">
        <v>48.795738011682928</v>
      </c>
      <c r="AH25" s="236">
        <v>46.416135366468062</v>
      </c>
      <c r="AI25" s="236">
        <v>58.786891438812425</v>
      </c>
      <c r="AJ25" s="236">
        <v>50.932969446766073</v>
      </c>
      <c r="AK25" s="236">
        <v>57.327966083430546</v>
      </c>
      <c r="AL25" s="236">
        <v>53.462207519622083</v>
      </c>
      <c r="AM25" s="236">
        <v>64.031116788043448</v>
      </c>
      <c r="AN25" s="236">
        <v>61.996475370341322</v>
      </c>
      <c r="AO25" s="236">
        <v>65.418821871844116</v>
      </c>
      <c r="AP25" s="236">
        <v>62.667819439533503</v>
      </c>
      <c r="AQ25" s="236">
        <v>63.712827975162625</v>
      </c>
      <c r="AR25" s="236">
        <v>55.595100336916722</v>
      </c>
      <c r="AS25" s="236">
        <v>62.080887862707051</v>
      </c>
      <c r="AT25" s="236">
        <v>59.662340778356331</v>
      </c>
      <c r="AU25" s="236">
        <v>66.965759280926605</v>
      </c>
      <c r="AV25" s="236">
        <v>64.149652410145052</v>
      </c>
      <c r="AW25" s="236">
        <v>57.553457191412583</v>
      </c>
      <c r="AX25" s="236">
        <v>61.95656022203061</v>
      </c>
      <c r="AY25" s="236">
        <v>55.570693796882288</v>
      </c>
      <c r="AZ25" s="236">
        <v>60.954682322105107</v>
      </c>
      <c r="BA25" s="236">
        <v>81.59493050961558</v>
      </c>
      <c r="BB25" s="236">
        <v>83.600820377588278</v>
      </c>
      <c r="BC25" s="236">
        <v>84.185743124794627</v>
      </c>
      <c r="BD25" s="236">
        <v>81.399604227850546</v>
      </c>
      <c r="BE25" s="236">
        <v>82.467461778512501</v>
      </c>
      <c r="BF25" s="236">
        <v>77.041673788210574</v>
      </c>
      <c r="BG25" s="236">
        <v>80.650331741452135</v>
      </c>
      <c r="BH25" s="236">
        <v>83.376442618483182</v>
      </c>
      <c r="BI25" s="236">
        <v>85.262721534115016</v>
      </c>
      <c r="BJ25" s="236">
        <v>86.669329170348917</v>
      </c>
      <c r="BK25" s="236">
        <v>78.058535937208035</v>
      </c>
      <c r="BL25" s="236">
        <v>81.420210988939672</v>
      </c>
      <c r="BM25" s="236">
        <v>69.449034378873932</v>
      </c>
      <c r="BN25" s="236">
        <v>78.95515230632563</v>
      </c>
      <c r="BO25" s="236">
        <v>76.73691297741793</v>
      </c>
      <c r="BP25" s="236">
        <v>68.323732482309779</v>
      </c>
      <c r="BQ25" s="236">
        <v>73.400302413052643</v>
      </c>
      <c r="BR25" s="236">
        <v>58.020543472242387</v>
      </c>
      <c r="BS25" s="236">
        <v>67.902363316975027</v>
      </c>
      <c r="BT25" s="236">
        <v>57.872837605345154</v>
      </c>
      <c r="BU25" s="236">
        <v>65.64289597104009</v>
      </c>
      <c r="BV25" s="236">
        <v>65.102467878828463</v>
      </c>
      <c r="BW25" s="236">
        <v>56.709281806979952</v>
      </c>
      <c r="BX25" s="236">
        <v>63.67745583736405</v>
      </c>
      <c r="BY25" s="236">
        <v>58.067262044168615</v>
      </c>
      <c r="BZ25" s="236">
        <v>61.926049749444743</v>
      </c>
      <c r="CA25" s="236">
        <v>60.773030998131254</v>
      </c>
      <c r="CB25" s="236">
        <v>61.667377332670846</v>
      </c>
      <c r="CC25" s="236">
        <v>66.368063365059598</v>
      </c>
      <c r="CD25" s="236">
        <v>54.058795947957442</v>
      </c>
      <c r="CE25" s="236">
        <v>63.478831625257087</v>
      </c>
      <c r="CF25" s="236">
        <v>63.525701357015819</v>
      </c>
      <c r="CG25" s="236">
        <v>62.948492739385571</v>
      </c>
      <c r="CH25" s="421">
        <v>56.411283585082209</v>
      </c>
      <c r="CI25" s="421">
        <v>61.562077557948278</v>
      </c>
      <c r="CJ25" s="236">
        <v>51.445019389286649</v>
      </c>
      <c r="CK25" s="236"/>
    </row>
    <row r="26" spans="2:89" ht="6.75" customHeight="1">
      <c r="AU26" s="208"/>
      <c r="AW26" s="208"/>
      <c r="AY26" s="208"/>
      <c r="BA26" s="208"/>
      <c r="BB26" s="208"/>
      <c r="BD26" s="208"/>
      <c r="BF26" s="208"/>
      <c r="BH26" s="208"/>
      <c r="BI26" s="208"/>
      <c r="BK26" s="208"/>
      <c r="BM26" s="208"/>
      <c r="BO26" s="208"/>
      <c r="BP26" s="208"/>
      <c r="BR26" s="208"/>
      <c r="BT26" s="208"/>
      <c r="BV26" s="208"/>
      <c r="BW26" s="208"/>
      <c r="BY26" s="208"/>
      <c r="CA26" s="208"/>
    </row>
    <row r="27" spans="2:89" ht="18" customHeight="1">
      <c r="B27" s="76" t="s">
        <v>442</v>
      </c>
      <c r="C27" s="76" t="s">
        <v>442</v>
      </c>
      <c r="D27" s="42" t="str">
        <f>+D$3</f>
        <v>1TQ05</v>
      </c>
      <c r="E27" s="42" t="str">
        <f t="shared" ref="E27:BP27" si="13">+E$3</f>
        <v>2TQ05</v>
      </c>
      <c r="F27" s="42" t="str">
        <f t="shared" si="13"/>
        <v>6M05</v>
      </c>
      <c r="G27" s="42" t="str">
        <f t="shared" si="13"/>
        <v>3TQ05</v>
      </c>
      <c r="H27" s="42" t="str">
        <f t="shared" si="13"/>
        <v>9M05</v>
      </c>
      <c r="I27" s="42" t="str">
        <f t="shared" si="13"/>
        <v>4TQ05</v>
      </c>
      <c r="J27" s="42">
        <f t="shared" si="13"/>
        <v>2005</v>
      </c>
      <c r="K27" s="42" t="str">
        <f t="shared" si="13"/>
        <v>1TQ06</v>
      </c>
      <c r="L27" s="42" t="str">
        <f t="shared" si="13"/>
        <v>2TQ06</v>
      </c>
      <c r="M27" s="42" t="str">
        <f t="shared" si="13"/>
        <v>6M06</v>
      </c>
      <c r="N27" s="42" t="str">
        <f t="shared" si="13"/>
        <v>3TQ06</v>
      </c>
      <c r="O27" s="42" t="str">
        <f t="shared" si="13"/>
        <v>9M06</v>
      </c>
      <c r="P27" s="42" t="str">
        <f t="shared" si="13"/>
        <v>4TQ06</v>
      </c>
      <c r="Q27" s="42">
        <f t="shared" si="13"/>
        <v>2006</v>
      </c>
      <c r="R27" s="42" t="str">
        <f t="shared" si="13"/>
        <v>1TQ07</v>
      </c>
      <c r="S27" s="42" t="str">
        <f t="shared" si="13"/>
        <v>2TQ07</v>
      </c>
      <c r="T27" s="42" t="str">
        <f t="shared" si="13"/>
        <v>6M07</v>
      </c>
      <c r="U27" s="42" t="str">
        <f t="shared" si="13"/>
        <v>3TQ07</v>
      </c>
      <c r="V27" s="42" t="str">
        <f t="shared" si="13"/>
        <v>9M07</v>
      </c>
      <c r="W27" s="42" t="str">
        <f t="shared" si="13"/>
        <v>4TQ07</v>
      </c>
      <c r="X27" s="42">
        <f t="shared" si="13"/>
        <v>2007</v>
      </c>
      <c r="Y27" s="42" t="str">
        <f t="shared" si="13"/>
        <v>1TQ08</v>
      </c>
      <c r="Z27" s="42" t="str">
        <f t="shared" si="13"/>
        <v>2TQ08</v>
      </c>
      <c r="AA27" s="42" t="str">
        <f t="shared" si="13"/>
        <v>6M08</v>
      </c>
      <c r="AB27" s="42" t="str">
        <f t="shared" si="13"/>
        <v>3TQ08</v>
      </c>
      <c r="AC27" s="42" t="str">
        <f t="shared" si="13"/>
        <v>9M08</v>
      </c>
      <c r="AD27" s="42" t="str">
        <f t="shared" si="13"/>
        <v>4TQ08</v>
      </c>
      <c r="AE27" s="42">
        <f t="shared" si="13"/>
        <v>2008</v>
      </c>
      <c r="AF27" s="42" t="str">
        <f t="shared" si="13"/>
        <v>1TQ09</v>
      </c>
      <c r="AG27" s="42" t="str">
        <f t="shared" si="13"/>
        <v>2TQ09</v>
      </c>
      <c r="AH27" s="42" t="str">
        <f t="shared" si="13"/>
        <v>6M09</v>
      </c>
      <c r="AI27" s="42" t="str">
        <f t="shared" si="13"/>
        <v>3TQ09</v>
      </c>
      <c r="AJ27" s="42" t="str">
        <f t="shared" si="13"/>
        <v>9M09</v>
      </c>
      <c r="AK27" s="42" t="str">
        <f t="shared" si="13"/>
        <v>4TQ09</v>
      </c>
      <c r="AL27" s="42">
        <f t="shared" si="13"/>
        <v>2009</v>
      </c>
      <c r="AM27" s="42" t="str">
        <f t="shared" si="13"/>
        <v>1TQ10</v>
      </c>
      <c r="AN27" s="42" t="str">
        <f t="shared" si="13"/>
        <v>2TQ10</v>
      </c>
      <c r="AO27" s="42" t="str">
        <f t="shared" si="13"/>
        <v>6M10</v>
      </c>
      <c r="AP27" s="42" t="str">
        <f t="shared" si="13"/>
        <v>3TQ10</v>
      </c>
      <c r="AQ27" s="42" t="str">
        <f t="shared" si="13"/>
        <v>9M10</v>
      </c>
      <c r="AR27" s="42" t="str">
        <f t="shared" si="13"/>
        <v>4TQ10</v>
      </c>
      <c r="AS27" s="42">
        <f t="shared" si="13"/>
        <v>2010</v>
      </c>
      <c r="AT27" s="42" t="str">
        <f t="shared" si="13"/>
        <v>1TQ11</v>
      </c>
      <c r="AU27" s="42" t="str">
        <f t="shared" si="13"/>
        <v>2TQ11</v>
      </c>
      <c r="AV27" s="42" t="str">
        <f t="shared" si="13"/>
        <v>6M11</v>
      </c>
      <c r="AW27" s="42" t="str">
        <f t="shared" si="13"/>
        <v>3TQ11</v>
      </c>
      <c r="AX27" s="42" t="str">
        <f t="shared" si="13"/>
        <v>9M11</v>
      </c>
      <c r="AY27" s="42" t="str">
        <f t="shared" si="13"/>
        <v>4TQ11</v>
      </c>
      <c r="AZ27" s="42">
        <f t="shared" si="13"/>
        <v>2011</v>
      </c>
      <c r="BA27" s="42" t="str">
        <f t="shared" si="13"/>
        <v>1QT12</v>
      </c>
      <c r="BB27" s="42" t="str">
        <f t="shared" si="13"/>
        <v>2TQ12</v>
      </c>
      <c r="BC27" s="42" t="str">
        <f t="shared" si="13"/>
        <v>6M12</v>
      </c>
      <c r="BD27" s="42" t="str">
        <f t="shared" si="13"/>
        <v>3TQ12</v>
      </c>
      <c r="BE27" s="42" t="str">
        <f t="shared" si="13"/>
        <v>9M12</v>
      </c>
      <c r="BF27" s="42" t="str">
        <f t="shared" si="13"/>
        <v>4TQ12</v>
      </c>
      <c r="BG27" s="42">
        <f t="shared" si="13"/>
        <v>2012</v>
      </c>
      <c r="BH27" s="42" t="str">
        <f t="shared" si="13"/>
        <v>1TQ13</v>
      </c>
      <c r="BI27" s="42" t="str">
        <f t="shared" si="13"/>
        <v>2TQ13</v>
      </c>
      <c r="BJ27" s="42" t="str">
        <f t="shared" si="13"/>
        <v>6M13</v>
      </c>
      <c r="BK27" s="42" t="str">
        <f t="shared" si="13"/>
        <v>3TQ13</v>
      </c>
      <c r="BL27" s="42" t="str">
        <f t="shared" si="13"/>
        <v>9M13</v>
      </c>
      <c r="BM27" s="42" t="str">
        <f t="shared" si="13"/>
        <v>4TQ13</v>
      </c>
      <c r="BN27" s="42">
        <f t="shared" si="13"/>
        <v>2013</v>
      </c>
      <c r="BO27" s="42" t="str">
        <f t="shared" si="13"/>
        <v>1TQ14</v>
      </c>
      <c r="BP27" s="42" t="str">
        <f t="shared" si="13"/>
        <v>2TQ14</v>
      </c>
      <c r="BQ27" s="42" t="str">
        <f t="shared" ref="BQ27:CK27" si="14">+BQ$3</f>
        <v>6M14</v>
      </c>
      <c r="BR27" s="42" t="str">
        <f t="shared" si="14"/>
        <v>3TQ14</v>
      </c>
      <c r="BS27" s="42" t="str">
        <f t="shared" si="14"/>
        <v>9M14</v>
      </c>
      <c r="BT27" s="42" t="str">
        <f t="shared" si="14"/>
        <v>4TQ14</v>
      </c>
      <c r="BU27" s="42">
        <f t="shared" si="14"/>
        <v>2014</v>
      </c>
      <c r="BV27" s="42" t="str">
        <f t="shared" si="14"/>
        <v>1TQ15</v>
      </c>
      <c r="BW27" s="42" t="str">
        <f t="shared" si="14"/>
        <v>2TQ15</v>
      </c>
      <c r="BX27" s="42" t="str">
        <f t="shared" si="14"/>
        <v>6M15</v>
      </c>
      <c r="BY27" s="42" t="str">
        <f t="shared" si="14"/>
        <v>3TQ15</v>
      </c>
      <c r="BZ27" s="42" t="str">
        <f t="shared" si="14"/>
        <v>9M15</v>
      </c>
      <c r="CA27" s="42" t="str">
        <f t="shared" si="14"/>
        <v>4TQ15</v>
      </c>
      <c r="CB27" s="42">
        <f t="shared" si="14"/>
        <v>2015</v>
      </c>
      <c r="CC27" s="42" t="str">
        <f t="shared" si="14"/>
        <v>1TQ16</v>
      </c>
      <c r="CD27" s="42" t="str">
        <f t="shared" si="14"/>
        <v>2TQ16</v>
      </c>
      <c r="CE27" s="42" t="str">
        <f t="shared" si="14"/>
        <v>6M16</v>
      </c>
      <c r="CF27" s="42" t="str">
        <f t="shared" si="14"/>
        <v>3TQ16</v>
      </c>
      <c r="CG27" s="42" t="str">
        <f t="shared" si="14"/>
        <v>9M16</v>
      </c>
      <c r="CH27" s="42" t="str">
        <f t="shared" si="14"/>
        <v>4TQ16</v>
      </c>
      <c r="CI27" s="42">
        <f t="shared" si="14"/>
        <v>2016</v>
      </c>
      <c r="CJ27" s="42" t="str">
        <f t="shared" si="14"/>
        <v>1TQ17</v>
      </c>
      <c r="CK27" s="42" t="str">
        <f t="shared" si="14"/>
        <v>2TQ17</v>
      </c>
    </row>
    <row r="28" spans="2:89" s="6" customFormat="1" ht="18" customHeight="1">
      <c r="B28" s="77" t="s">
        <v>358</v>
      </c>
      <c r="C28" s="231" t="s">
        <v>396</v>
      </c>
      <c r="D28" s="78">
        <v>62</v>
      </c>
      <c r="E28" s="78">
        <v>64</v>
      </c>
      <c r="F28" s="78">
        <v>64</v>
      </c>
      <c r="G28" s="78">
        <v>64</v>
      </c>
      <c r="H28" s="78">
        <v>64</v>
      </c>
      <c r="I28" s="78">
        <v>66</v>
      </c>
      <c r="J28" s="78">
        <v>66</v>
      </c>
      <c r="K28" s="78">
        <v>68</v>
      </c>
      <c r="L28" s="78">
        <v>72</v>
      </c>
      <c r="M28" s="78">
        <v>72</v>
      </c>
      <c r="N28" s="78">
        <v>75</v>
      </c>
      <c r="O28" s="78">
        <v>75</v>
      </c>
      <c r="P28" s="78">
        <v>81</v>
      </c>
      <c r="Q28" s="78">
        <v>81</v>
      </c>
      <c r="R28" s="78">
        <v>81</v>
      </c>
      <c r="S28" s="78">
        <v>87</v>
      </c>
      <c r="T28" s="78">
        <v>87</v>
      </c>
      <c r="U28" s="78">
        <v>88</v>
      </c>
      <c r="V28" s="78">
        <v>88</v>
      </c>
      <c r="W28" s="78">
        <v>95</v>
      </c>
      <c r="X28" s="78">
        <v>95</v>
      </c>
      <c r="Y28" s="78">
        <v>96</v>
      </c>
      <c r="Z28" s="78">
        <v>101</v>
      </c>
      <c r="AA28" s="78">
        <v>101</v>
      </c>
      <c r="AB28" s="78">
        <v>103</v>
      </c>
      <c r="AC28" s="78">
        <v>103</v>
      </c>
      <c r="AD28" s="78">
        <v>110</v>
      </c>
      <c r="AE28" s="78">
        <v>110</v>
      </c>
      <c r="AF28" s="78">
        <v>110</v>
      </c>
      <c r="AG28" s="78">
        <v>115</v>
      </c>
      <c r="AH28" s="78">
        <v>115</v>
      </c>
      <c r="AI28" s="78">
        <v>116</v>
      </c>
      <c r="AJ28" s="78">
        <v>116</v>
      </c>
      <c r="AK28" s="78">
        <v>120</v>
      </c>
      <c r="AL28" s="78">
        <v>120</v>
      </c>
      <c r="AM28" s="78">
        <v>121</v>
      </c>
      <c r="AN28" s="78">
        <v>125</v>
      </c>
      <c r="AO28" s="78">
        <v>125</v>
      </c>
      <c r="AP28" s="78">
        <v>126</v>
      </c>
      <c r="AQ28" s="78">
        <v>126</v>
      </c>
      <c r="AR28" s="78">
        <v>134</v>
      </c>
      <c r="AS28" s="78">
        <v>134</v>
      </c>
      <c r="AT28" s="78">
        <v>135</v>
      </c>
      <c r="AU28" s="78">
        <v>144</v>
      </c>
      <c r="AV28" s="78">
        <v>144</v>
      </c>
      <c r="AW28" s="78">
        <v>146</v>
      </c>
      <c r="AX28" s="78">
        <v>146</v>
      </c>
      <c r="AY28" s="78">
        <v>167</v>
      </c>
      <c r="AZ28" s="78">
        <v>167</v>
      </c>
      <c r="BA28" s="78">
        <v>169</v>
      </c>
      <c r="BB28" s="78">
        <v>174</v>
      </c>
      <c r="BC28" s="78">
        <v>174</v>
      </c>
      <c r="BD28" s="78">
        <v>176</v>
      </c>
      <c r="BE28" s="78">
        <v>176</v>
      </c>
      <c r="BF28" s="78">
        <v>192</v>
      </c>
      <c r="BG28" s="78">
        <v>192</v>
      </c>
      <c r="BH28" s="78">
        <v>193</v>
      </c>
      <c r="BI28" s="78">
        <v>202</v>
      </c>
      <c r="BJ28" s="78">
        <v>202</v>
      </c>
      <c r="BK28" s="78">
        <v>209</v>
      </c>
      <c r="BL28" s="78">
        <v>209</v>
      </c>
      <c r="BM28" s="78">
        <v>217</v>
      </c>
      <c r="BN28" s="78">
        <v>217</v>
      </c>
      <c r="BO28" s="78">
        <v>218</v>
      </c>
      <c r="BP28" s="78">
        <v>228</v>
      </c>
      <c r="BQ28" s="78">
        <v>228</v>
      </c>
      <c r="BR28" s="78">
        <v>232</v>
      </c>
      <c r="BS28" s="78">
        <f>BR28</f>
        <v>232</v>
      </c>
      <c r="BT28" s="78">
        <v>248</v>
      </c>
      <c r="BU28" s="78">
        <v>248</v>
      </c>
      <c r="BV28" s="78">
        <v>249</v>
      </c>
      <c r="BW28" s="78">
        <v>259</v>
      </c>
      <c r="BX28" s="78">
        <f>BW28</f>
        <v>259</v>
      </c>
      <c r="BY28" s="78">
        <v>264</v>
      </c>
      <c r="BZ28" s="78">
        <f>BY28</f>
        <v>264</v>
      </c>
      <c r="CA28" s="78">
        <v>275</v>
      </c>
      <c r="CB28" s="78">
        <f>CA28</f>
        <v>275</v>
      </c>
      <c r="CC28" s="78">
        <v>277</v>
      </c>
      <c r="CD28" s="78">
        <v>284</v>
      </c>
      <c r="CE28" s="78">
        <f>CD28</f>
        <v>284</v>
      </c>
      <c r="CF28" s="78">
        <v>290</v>
      </c>
      <c r="CG28" s="78">
        <f>CF28</f>
        <v>290</v>
      </c>
      <c r="CH28" s="78">
        <v>300</v>
      </c>
      <c r="CI28" s="78">
        <f>CH28</f>
        <v>300</v>
      </c>
      <c r="CJ28" s="78">
        <v>303</v>
      </c>
      <c r="CK28" s="78">
        <v>306</v>
      </c>
    </row>
    <row r="29" spans="2:89" s="6" customFormat="1" ht="18" customHeight="1">
      <c r="B29" s="77" t="s">
        <v>1238</v>
      </c>
      <c r="C29" s="231" t="s">
        <v>1191</v>
      </c>
      <c r="D29" s="78">
        <v>0</v>
      </c>
      <c r="E29" s="78">
        <v>2</v>
      </c>
      <c r="F29" s="78">
        <v>2</v>
      </c>
      <c r="G29" s="78">
        <v>0</v>
      </c>
      <c r="H29" s="78">
        <v>2</v>
      </c>
      <c r="I29" s="78">
        <v>2</v>
      </c>
      <c r="J29" s="78">
        <v>4</v>
      </c>
      <c r="K29" s="78">
        <f>+K28-J28</f>
        <v>2</v>
      </c>
      <c r="L29" s="78">
        <f>+L28-K28</f>
        <v>4</v>
      </c>
      <c r="M29" s="78">
        <f>+M28-J28</f>
        <v>6</v>
      </c>
      <c r="N29" s="78">
        <f>+N28-M28</f>
        <v>3</v>
      </c>
      <c r="O29" s="78">
        <f>+O28-J28</f>
        <v>9</v>
      </c>
      <c r="P29" s="78">
        <f>+P28-O28</f>
        <v>6</v>
      </c>
      <c r="Q29" s="78">
        <f>+Q28-J28</f>
        <v>15</v>
      </c>
      <c r="R29" s="78">
        <f>+R28-Q28</f>
        <v>0</v>
      </c>
      <c r="S29" s="78">
        <f>+S28-R28</f>
        <v>6</v>
      </c>
      <c r="T29" s="78">
        <f>+T28-Q28</f>
        <v>6</v>
      </c>
      <c r="U29" s="78">
        <f>+U28-T28</f>
        <v>1</v>
      </c>
      <c r="V29" s="78">
        <f>+V28-Q28</f>
        <v>7</v>
      </c>
      <c r="W29" s="78">
        <f>+W28-V28</f>
        <v>7</v>
      </c>
      <c r="X29" s="78">
        <f>+X28-Q28</f>
        <v>14</v>
      </c>
      <c r="Y29" s="78">
        <f>+Y28-X28</f>
        <v>1</v>
      </c>
      <c r="Z29" s="78">
        <f>+Z28-Y28</f>
        <v>5</v>
      </c>
      <c r="AA29" s="78">
        <f>+AA28-X28</f>
        <v>6</v>
      </c>
      <c r="AB29" s="78">
        <f>+AB28-AA28</f>
        <v>2</v>
      </c>
      <c r="AC29" s="78">
        <f>+AC28-X28</f>
        <v>8</v>
      </c>
      <c r="AD29" s="78">
        <f>+AD28-AC28</f>
        <v>7</v>
      </c>
      <c r="AE29" s="78">
        <f>+AE28-X28</f>
        <v>15</v>
      </c>
      <c r="AF29" s="78">
        <f>+AF28-AE28</f>
        <v>0</v>
      </c>
      <c r="AG29" s="78">
        <f>+AG28-AF28</f>
        <v>5</v>
      </c>
      <c r="AH29" s="78">
        <f>+AH28-AE28</f>
        <v>5</v>
      </c>
      <c r="AI29" s="78">
        <f>+AI28-AH28</f>
        <v>1</v>
      </c>
      <c r="AJ29" s="78">
        <f>+AJ28-AE28</f>
        <v>6</v>
      </c>
      <c r="AK29" s="78">
        <f>+AK28-AJ28</f>
        <v>4</v>
      </c>
      <c r="AL29" s="78">
        <f>+AL28-AE28</f>
        <v>10</v>
      </c>
      <c r="AM29" s="78">
        <f>+AM28-AL28</f>
        <v>1</v>
      </c>
      <c r="AN29" s="78">
        <f>+AN28-AM28</f>
        <v>4</v>
      </c>
      <c r="AO29" s="78">
        <f>+AO28-AL28</f>
        <v>5</v>
      </c>
      <c r="AP29" s="78">
        <f>+AP28-AO28</f>
        <v>1</v>
      </c>
      <c r="AQ29" s="78">
        <f>+AQ28-AL28</f>
        <v>6</v>
      </c>
      <c r="AR29" s="78">
        <f>+AR28-AQ28</f>
        <v>8</v>
      </c>
      <c r="AS29" s="78">
        <f>+AS28-AL28</f>
        <v>14</v>
      </c>
      <c r="AT29" s="78">
        <f>+AT28-AS28</f>
        <v>1</v>
      </c>
      <c r="AU29" s="78">
        <f>+AU28-AT28</f>
        <v>9</v>
      </c>
      <c r="AV29" s="78">
        <f>+AV28-AS28</f>
        <v>10</v>
      </c>
      <c r="AW29" s="78">
        <f>+AW28-AV28</f>
        <v>2</v>
      </c>
      <c r="AX29" s="78">
        <f>+AX28-AS28</f>
        <v>12</v>
      </c>
      <c r="AY29" s="78">
        <f>+AY28-AX28</f>
        <v>21</v>
      </c>
      <c r="AZ29" s="78">
        <f>+AZ28-AS28</f>
        <v>33</v>
      </c>
      <c r="BA29" s="78">
        <f>+BA28-AZ28</f>
        <v>2</v>
      </c>
      <c r="BB29" s="78">
        <f>+BB28-BA28</f>
        <v>5</v>
      </c>
      <c r="BC29" s="78">
        <f>+BC28-AZ28</f>
        <v>7</v>
      </c>
      <c r="BD29" s="78">
        <f>+BD28-BC28</f>
        <v>2</v>
      </c>
      <c r="BE29" s="78">
        <f>+BE28-AZ28</f>
        <v>9</v>
      </c>
      <c r="BF29" s="78">
        <f>+BF28-BE28</f>
        <v>16</v>
      </c>
      <c r="BG29" s="78">
        <f>+BG28-AZ28</f>
        <v>25</v>
      </c>
      <c r="BH29" s="78">
        <f>+BH28-BG28</f>
        <v>1</v>
      </c>
      <c r="BI29" s="78">
        <f>+BI28-BH28</f>
        <v>9</v>
      </c>
      <c r="BJ29" s="78">
        <f>+BJ28-BG28</f>
        <v>10</v>
      </c>
      <c r="BK29" s="78">
        <f>+BK28-BJ28</f>
        <v>7</v>
      </c>
      <c r="BL29" s="78">
        <f>+BL28-BG28</f>
        <v>17</v>
      </c>
      <c r="BM29" s="78">
        <f>+BM28-BL28</f>
        <v>8</v>
      </c>
      <c r="BN29" s="78">
        <f>+BN28-BG28</f>
        <v>25</v>
      </c>
      <c r="BO29" s="78">
        <f>+BO28-BN28</f>
        <v>1</v>
      </c>
      <c r="BP29" s="78">
        <f>+BP28-BO28</f>
        <v>10</v>
      </c>
      <c r="BQ29" s="78">
        <f>+BQ28-BN28</f>
        <v>11</v>
      </c>
      <c r="BR29" s="78">
        <f>+BR28-BQ28</f>
        <v>4</v>
      </c>
      <c r="BS29" s="78">
        <f>+BS28-BN28</f>
        <v>15</v>
      </c>
      <c r="BT29" s="78">
        <f>+BT28-BS28</f>
        <v>16</v>
      </c>
      <c r="BU29" s="78">
        <f>+BU28-BN28</f>
        <v>31</v>
      </c>
      <c r="BV29" s="78">
        <f>+BV28-BU28</f>
        <v>1</v>
      </c>
      <c r="BW29" s="78">
        <f>+BW28-BV28</f>
        <v>10</v>
      </c>
      <c r="BX29" s="78">
        <f>+BX28-BU28</f>
        <v>11</v>
      </c>
      <c r="BY29" s="78">
        <f>+BY28-BX28</f>
        <v>5</v>
      </c>
      <c r="BZ29" s="78">
        <f>+BZ28-BU28</f>
        <v>16</v>
      </c>
      <c r="CA29" s="78">
        <f>+CA28-BZ28</f>
        <v>11</v>
      </c>
      <c r="CB29" s="78">
        <f>+CB28-BU28</f>
        <v>27</v>
      </c>
      <c r="CC29" s="78">
        <f>+CC28-CB28</f>
        <v>2</v>
      </c>
      <c r="CD29" s="78">
        <f>+CD28-CC28</f>
        <v>7</v>
      </c>
      <c r="CE29" s="78">
        <f>+CE28-CB28</f>
        <v>9</v>
      </c>
      <c r="CF29" s="78">
        <f>+CF28-CE28</f>
        <v>6</v>
      </c>
      <c r="CG29" s="78">
        <f>+CG28-CB28</f>
        <v>15</v>
      </c>
      <c r="CH29" s="78">
        <f>+CH28-CG28</f>
        <v>10</v>
      </c>
      <c r="CI29" s="78">
        <f>+CI28-CB28</f>
        <v>25</v>
      </c>
      <c r="CJ29" s="78">
        <f>+CJ28-CI28</f>
        <v>3</v>
      </c>
      <c r="CK29" s="78">
        <f>+CK28-CJ28</f>
        <v>3</v>
      </c>
    </row>
    <row r="30" spans="2:89" s="6" customFormat="1" ht="18" customHeight="1">
      <c r="B30" s="77" t="s">
        <v>445</v>
      </c>
      <c r="C30" s="231" t="s">
        <v>399</v>
      </c>
      <c r="D30" s="80">
        <v>143.1</v>
      </c>
      <c r="E30" s="80">
        <v>147</v>
      </c>
      <c r="F30" s="80">
        <v>147</v>
      </c>
      <c r="G30" s="80">
        <v>147</v>
      </c>
      <c r="H30" s="80">
        <v>147</v>
      </c>
      <c r="I30" s="80">
        <v>150.69999999999999</v>
      </c>
      <c r="J30" s="80">
        <v>150.69999999999999</v>
      </c>
      <c r="K30" s="80">
        <v>154.69999999999999</v>
      </c>
      <c r="L30" s="80">
        <v>161.30000000000001</v>
      </c>
      <c r="M30" s="80">
        <v>161.30000000000001</v>
      </c>
      <c r="N30" s="80">
        <v>167.5</v>
      </c>
      <c r="O30" s="80">
        <v>167.5</v>
      </c>
      <c r="P30" s="80">
        <v>178</v>
      </c>
      <c r="Q30" s="80">
        <v>178</v>
      </c>
      <c r="R30" s="80">
        <v>178</v>
      </c>
      <c r="S30" s="80">
        <v>187.5</v>
      </c>
      <c r="T30" s="80">
        <v>187.5</v>
      </c>
      <c r="U30" s="80">
        <v>190</v>
      </c>
      <c r="V30" s="80">
        <v>190</v>
      </c>
      <c r="W30" s="80">
        <v>203.5</v>
      </c>
      <c r="X30" s="80">
        <v>203.5</v>
      </c>
      <c r="Y30" s="80">
        <v>205.4</v>
      </c>
      <c r="Z30" s="80">
        <v>214.3</v>
      </c>
      <c r="AA30" s="80">
        <v>214.3</v>
      </c>
      <c r="AB30" s="80">
        <v>217.6</v>
      </c>
      <c r="AC30" s="80">
        <v>217.6</v>
      </c>
      <c r="AD30" s="80">
        <v>229.7</v>
      </c>
      <c r="AE30" s="80">
        <v>229.7</v>
      </c>
      <c r="AF30" s="80">
        <v>229.7</v>
      </c>
      <c r="AG30" s="80">
        <v>240.6</v>
      </c>
      <c r="AH30" s="80">
        <v>240.6</v>
      </c>
      <c r="AI30" s="80">
        <v>242.5</v>
      </c>
      <c r="AJ30" s="80">
        <v>242.5</v>
      </c>
      <c r="AK30" s="80">
        <v>249.7</v>
      </c>
      <c r="AL30" s="80">
        <v>249.7</v>
      </c>
      <c r="AM30" s="80">
        <v>252.2</v>
      </c>
      <c r="AN30" s="80">
        <v>259.39999999999998</v>
      </c>
      <c r="AO30" s="80">
        <v>259.39999999999998</v>
      </c>
      <c r="AP30" s="80">
        <v>261.10000000000002</v>
      </c>
      <c r="AQ30" s="80">
        <v>261.10000000000002</v>
      </c>
      <c r="AR30" s="80">
        <v>274.7</v>
      </c>
      <c r="AS30" s="80">
        <v>274.7</v>
      </c>
      <c r="AT30" s="80">
        <v>275.10000000000002</v>
      </c>
      <c r="AU30" s="80">
        <v>288.8</v>
      </c>
      <c r="AV30" s="80">
        <v>288.8</v>
      </c>
      <c r="AW30" s="80">
        <v>290.5</v>
      </c>
      <c r="AX30" s="80">
        <v>290.39999999999998</v>
      </c>
      <c r="AY30" s="80">
        <v>318</v>
      </c>
      <c r="AZ30" s="80">
        <v>318</v>
      </c>
      <c r="BA30" s="80">
        <v>321.2</v>
      </c>
      <c r="BB30" s="80">
        <v>330.2</v>
      </c>
      <c r="BC30" s="80">
        <v>330.2</v>
      </c>
      <c r="BD30" s="80">
        <v>334.1</v>
      </c>
      <c r="BE30" s="80">
        <f>BD30</f>
        <v>334.1</v>
      </c>
      <c r="BF30" s="80">
        <v>361.3</v>
      </c>
      <c r="BG30" s="80">
        <v>361.3</v>
      </c>
      <c r="BH30" s="80">
        <v>363.5</v>
      </c>
      <c r="BI30" s="80">
        <v>372.3</v>
      </c>
      <c r="BJ30" s="80">
        <v>372.3</v>
      </c>
      <c r="BK30" s="80">
        <v>380.7</v>
      </c>
      <c r="BL30" s="80">
        <v>382.1</v>
      </c>
      <c r="BM30" s="80">
        <v>411.1</v>
      </c>
      <c r="BN30" s="80">
        <v>411.1</v>
      </c>
      <c r="BO30" s="80">
        <v>411.9</v>
      </c>
      <c r="BP30" s="80">
        <v>426.9</v>
      </c>
      <c r="BQ30" s="80">
        <f>BP30</f>
        <v>426.9</v>
      </c>
      <c r="BR30" s="80">
        <v>432.4</v>
      </c>
      <c r="BS30" s="80">
        <f>BR30</f>
        <v>432.4</v>
      </c>
      <c r="BT30" s="80">
        <v>455.7</v>
      </c>
      <c r="BU30" s="80">
        <v>455.7</v>
      </c>
      <c r="BV30" s="80">
        <v>459.7</v>
      </c>
      <c r="BW30" s="80">
        <v>472.75200000000001</v>
      </c>
      <c r="BX30" s="80">
        <f>BW30</f>
        <v>472.75200000000001</v>
      </c>
      <c r="BY30" s="80">
        <v>481.1</v>
      </c>
      <c r="BZ30" s="80">
        <f>BY30</f>
        <v>481.1</v>
      </c>
      <c r="CA30" s="80">
        <v>497.57499999999999</v>
      </c>
      <c r="CB30" s="80">
        <f>CA30</f>
        <v>497.57499999999999</v>
      </c>
      <c r="CC30" s="80">
        <v>499.93831999999998</v>
      </c>
      <c r="CD30" s="80">
        <v>511.62743999999998</v>
      </c>
      <c r="CE30" s="80">
        <f>CD30</f>
        <v>511.62743999999998</v>
      </c>
      <c r="CF30" s="80">
        <v>519.67007000000001</v>
      </c>
      <c r="CG30" s="80">
        <f>CF30</f>
        <v>519.67007000000001</v>
      </c>
      <c r="CH30" s="80">
        <v>538.43799000000035</v>
      </c>
      <c r="CI30" s="80">
        <f>CH30</f>
        <v>538.43799000000035</v>
      </c>
      <c r="CJ30" s="80">
        <v>542.05771000000004</v>
      </c>
      <c r="CK30" s="80"/>
    </row>
    <row r="31" spans="2:89" s="6" customFormat="1" ht="18" customHeight="1">
      <c r="B31" s="77" t="s">
        <v>1120</v>
      </c>
      <c r="C31" s="231" t="s">
        <v>434</v>
      </c>
      <c r="D31" s="80">
        <v>2.2999999999999998</v>
      </c>
      <c r="E31" s="80">
        <v>2.2999999999999998</v>
      </c>
      <c r="F31" s="80">
        <v>2.2999999999999998</v>
      </c>
      <c r="G31" s="80">
        <v>2.2999999999999998</v>
      </c>
      <c r="H31" s="80">
        <v>2.2999999999999998</v>
      </c>
      <c r="I31" s="80">
        <v>2.2999999999999998</v>
      </c>
      <c r="J31" s="80">
        <v>2.2999999999999998</v>
      </c>
      <c r="K31" s="80">
        <v>2.2999999999999998</v>
      </c>
      <c r="L31" s="80">
        <v>2.2000000000000002</v>
      </c>
      <c r="M31" s="80">
        <v>2.2000000000000002</v>
      </c>
      <c r="N31" s="80">
        <v>2.2000000000000002</v>
      </c>
      <c r="O31" s="80">
        <v>2.2000000000000002</v>
      </c>
      <c r="P31" s="80">
        <v>2.2000000000000002</v>
      </c>
      <c r="Q31" s="80">
        <v>2.2000000000000002</v>
      </c>
      <c r="R31" s="80">
        <v>2.2000000000000002</v>
      </c>
      <c r="S31" s="80">
        <v>2.2000000000000002</v>
      </c>
      <c r="T31" s="80">
        <v>2.2000000000000002</v>
      </c>
      <c r="U31" s="80">
        <v>2.2000000000000002</v>
      </c>
      <c r="V31" s="80">
        <v>2.2000000000000002</v>
      </c>
      <c r="W31" s="80">
        <v>2.1</v>
      </c>
      <c r="X31" s="80">
        <v>2.1</v>
      </c>
      <c r="Y31" s="80">
        <v>2.1</v>
      </c>
      <c r="Z31" s="80">
        <v>2.1</v>
      </c>
      <c r="AA31" s="80">
        <v>2.1</v>
      </c>
      <c r="AB31" s="80">
        <v>2.1</v>
      </c>
      <c r="AC31" s="80">
        <v>2.1</v>
      </c>
      <c r="AD31" s="80">
        <v>2.1</v>
      </c>
      <c r="AE31" s="80">
        <v>2.1</v>
      </c>
      <c r="AF31" s="80">
        <v>2.1</v>
      </c>
      <c r="AG31" s="80">
        <v>2.1</v>
      </c>
      <c r="AH31" s="80">
        <v>2.1</v>
      </c>
      <c r="AI31" s="80">
        <f>AI30/AI28</f>
        <v>2.0905172413793105</v>
      </c>
      <c r="AJ31" s="80">
        <f>AJ30/AJ28</f>
        <v>2.0905172413793105</v>
      </c>
      <c r="AK31" s="80">
        <v>2.1</v>
      </c>
      <c r="AL31" s="80">
        <v>2.1</v>
      </c>
      <c r="AM31" s="80">
        <v>2.1</v>
      </c>
      <c r="AN31" s="80">
        <v>2.1</v>
      </c>
      <c r="AO31" s="80">
        <v>2.1</v>
      </c>
      <c r="AP31" s="80">
        <v>2.1</v>
      </c>
      <c r="AQ31" s="80">
        <v>2.1</v>
      </c>
      <c r="AR31" s="80">
        <v>2.1</v>
      </c>
      <c r="AS31" s="80">
        <v>2.1</v>
      </c>
      <c r="AT31" s="80">
        <v>2.1</v>
      </c>
      <c r="AU31" s="80">
        <v>2.1</v>
      </c>
      <c r="AV31" s="80">
        <v>2.1</v>
      </c>
      <c r="AW31" s="80">
        <v>2</v>
      </c>
      <c r="AX31" s="80">
        <v>2</v>
      </c>
      <c r="AY31" s="80">
        <v>2</v>
      </c>
      <c r="AZ31" s="80">
        <v>2</v>
      </c>
      <c r="BA31" s="80">
        <v>2</v>
      </c>
      <c r="BB31" s="80">
        <v>2</v>
      </c>
      <c r="BC31" s="80">
        <v>2</v>
      </c>
      <c r="BD31" s="80">
        <v>2</v>
      </c>
      <c r="BE31" s="80">
        <v>2</v>
      </c>
      <c r="BF31" s="80">
        <v>2</v>
      </c>
      <c r="BG31" s="80">
        <v>2</v>
      </c>
      <c r="BH31" s="80">
        <v>1.9</v>
      </c>
      <c r="BI31" s="80">
        <v>1.8</v>
      </c>
      <c r="BJ31" s="80">
        <v>1.8</v>
      </c>
      <c r="BK31" s="80">
        <v>1.8</v>
      </c>
      <c r="BL31" s="80">
        <v>1.8</v>
      </c>
      <c r="BM31" s="80">
        <v>1.9</v>
      </c>
      <c r="BN31" s="80">
        <v>1.9</v>
      </c>
      <c r="BO31" s="80">
        <v>1.9</v>
      </c>
      <c r="BP31" s="80">
        <v>1.9</v>
      </c>
      <c r="BQ31" s="80">
        <v>1.9</v>
      </c>
      <c r="BR31" s="80">
        <v>1.9</v>
      </c>
      <c r="BS31" s="80">
        <f>BR31</f>
        <v>1.9</v>
      </c>
      <c r="BT31" s="80">
        <v>1.8</v>
      </c>
      <c r="BU31" s="80">
        <v>1.8</v>
      </c>
      <c r="BV31" s="80">
        <v>1.8</v>
      </c>
      <c r="BW31" s="80">
        <f>+BW30/BW28</f>
        <v>1.8252972972972974</v>
      </c>
      <c r="BX31" s="80">
        <f>BW31</f>
        <v>1.8252972972972974</v>
      </c>
      <c r="BY31" s="80">
        <f>+BY30/BY28</f>
        <v>1.822348484848485</v>
      </c>
      <c r="BZ31" s="80">
        <f>BY31</f>
        <v>1.822348484848485</v>
      </c>
      <c r="CA31" s="80">
        <f>+CA30/CA28</f>
        <v>1.8093636363636363</v>
      </c>
      <c r="CB31" s="80">
        <f>+CB30/CB28</f>
        <v>1.8093636363636363</v>
      </c>
      <c r="CC31" s="80">
        <f>+CC30/CC28</f>
        <v>1.8048314801444043</v>
      </c>
      <c r="CD31" s="80">
        <f>+CD30/CD28</f>
        <v>1.801505070422535</v>
      </c>
      <c r="CE31" s="80">
        <f>CD31</f>
        <v>1.801505070422535</v>
      </c>
      <c r="CF31" s="80">
        <f>+CF30/CF28</f>
        <v>1.7919657586206896</v>
      </c>
      <c r="CG31" s="80">
        <f>CF31</f>
        <v>1.7919657586206896</v>
      </c>
      <c r="CH31" s="80">
        <f>+CH30/CH28</f>
        <v>1.7947933000000011</v>
      </c>
      <c r="CI31" s="80">
        <f>CH31</f>
        <v>1.7947933000000011</v>
      </c>
      <c r="CJ31" s="80">
        <f>+CJ30/CJ28</f>
        <v>1.7889693399339934</v>
      </c>
      <c r="CK31" s="80">
        <f>+CK30/CK28</f>
        <v>0</v>
      </c>
    </row>
    <row r="32" spans="2:89" s="6" customFormat="1" ht="18" customHeight="1">
      <c r="B32" s="77" t="s">
        <v>1130</v>
      </c>
      <c r="C32" s="231" t="s">
        <v>448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0</v>
      </c>
      <c r="AC32" s="80">
        <v>0</v>
      </c>
      <c r="AD32" s="80">
        <v>0</v>
      </c>
      <c r="AE32" s="80">
        <v>0</v>
      </c>
      <c r="AF32" s="80">
        <v>0</v>
      </c>
      <c r="AG32" s="80">
        <v>0</v>
      </c>
      <c r="AH32" s="80">
        <v>0</v>
      </c>
      <c r="AI32" s="80">
        <v>0</v>
      </c>
      <c r="AJ32" s="80">
        <v>0</v>
      </c>
      <c r="AK32" s="80">
        <v>0</v>
      </c>
      <c r="AL32" s="80">
        <v>0</v>
      </c>
      <c r="AM32" s="80">
        <v>0</v>
      </c>
      <c r="AN32" s="80">
        <v>0</v>
      </c>
      <c r="AO32" s="80">
        <v>0</v>
      </c>
      <c r="AP32" s="80">
        <v>0</v>
      </c>
      <c r="AQ32" s="80">
        <v>0</v>
      </c>
      <c r="AR32" s="80">
        <v>0</v>
      </c>
      <c r="AS32" s="80">
        <v>0</v>
      </c>
      <c r="AT32" s="80">
        <v>0</v>
      </c>
      <c r="AU32" s="80">
        <v>0</v>
      </c>
      <c r="AV32" s="80">
        <v>0</v>
      </c>
      <c r="AW32" s="80">
        <v>0</v>
      </c>
      <c r="AX32" s="80">
        <v>0</v>
      </c>
      <c r="AY32" s="80">
        <v>0</v>
      </c>
      <c r="AZ32" s="80">
        <v>0</v>
      </c>
      <c r="BA32" s="80">
        <v>0</v>
      </c>
      <c r="BB32" s="80">
        <v>0</v>
      </c>
      <c r="BC32" s="80">
        <v>0</v>
      </c>
      <c r="BD32" s="80">
        <v>0</v>
      </c>
      <c r="BE32" s="80">
        <v>0</v>
      </c>
      <c r="BF32" s="80">
        <v>0</v>
      </c>
      <c r="BG32" s="80">
        <v>0</v>
      </c>
      <c r="BH32" s="80">
        <v>684.37130510000009</v>
      </c>
      <c r="BI32" s="80">
        <v>900.86796393000031</v>
      </c>
      <c r="BJ32" s="80">
        <v>1585.2392690300003</v>
      </c>
      <c r="BK32" s="80">
        <v>858.57771352999998</v>
      </c>
      <c r="BL32" s="80">
        <v>2443.8169825600003</v>
      </c>
      <c r="BM32" s="80">
        <v>1267.1039131499995</v>
      </c>
      <c r="BN32" s="80">
        <v>3710.92089571</v>
      </c>
      <c r="BO32" s="80">
        <v>766.77023799999802</v>
      </c>
      <c r="BP32" s="80">
        <v>1052.0978909200119</v>
      </c>
      <c r="BQ32" s="80">
        <v>1818.8681289200101</v>
      </c>
      <c r="BR32" s="80">
        <v>989.98845348998498</v>
      </c>
      <c r="BS32" s="80">
        <v>2808.8565824099951</v>
      </c>
      <c r="BT32" s="80">
        <v>1581.21344729002</v>
      </c>
      <c r="BU32" s="80">
        <v>4390.0700297000149</v>
      </c>
      <c r="BV32" s="80">
        <v>948.61135890999992</v>
      </c>
      <c r="BW32" s="80">
        <v>1280.3883513399855</v>
      </c>
      <c r="BX32" s="80">
        <v>2228.9997102499856</v>
      </c>
      <c r="BY32" s="80">
        <v>1168.5135131100251</v>
      </c>
      <c r="BZ32" s="80">
        <v>3397.5132233600107</v>
      </c>
      <c r="CA32" s="80">
        <v>1716.8655402499962</v>
      </c>
      <c r="CB32" s="80">
        <v>5114.3787636100069</v>
      </c>
      <c r="CC32" s="80">
        <v>998.26300000000003</v>
      </c>
      <c r="CD32" s="80">
        <v>1364.127</v>
      </c>
      <c r="CE32" s="80">
        <v>2362.3890000000001</v>
      </c>
      <c r="CF32" s="80">
        <v>1161.0999999999999</v>
      </c>
      <c r="CG32" s="80">
        <v>3523.5</v>
      </c>
      <c r="CH32" s="80">
        <v>1767.8622757599976</v>
      </c>
      <c r="CI32" s="80">
        <v>5291.3507787799972</v>
      </c>
      <c r="CJ32" s="80">
        <v>1129.0529999999999</v>
      </c>
      <c r="CK32" s="80"/>
    </row>
    <row r="33" spans="2:89" s="6" customFormat="1" ht="18" customHeight="1">
      <c r="B33" s="77" t="s">
        <v>449</v>
      </c>
      <c r="C33" s="231" t="s">
        <v>450</v>
      </c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0</v>
      </c>
      <c r="AC33" s="80">
        <v>0</v>
      </c>
      <c r="AD33" s="80">
        <v>0</v>
      </c>
      <c r="AE33" s="80">
        <v>0</v>
      </c>
      <c r="AF33" s="80">
        <v>0</v>
      </c>
      <c r="AG33" s="80">
        <v>0</v>
      </c>
      <c r="AH33" s="80">
        <v>0</v>
      </c>
      <c r="AI33" s="80">
        <v>0</v>
      </c>
      <c r="AJ33" s="80">
        <v>0</v>
      </c>
      <c r="AK33" s="80">
        <v>0</v>
      </c>
      <c r="AL33" s="80">
        <v>0</v>
      </c>
      <c r="AM33" s="80">
        <v>0</v>
      </c>
      <c r="AN33" s="80">
        <v>0</v>
      </c>
      <c r="AO33" s="80">
        <v>0</v>
      </c>
      <c r="AP33" s="80">
        <v>0</v>
      </c>
      <c r="AQ33" s="80">
        <v>0</v>
      </c>
      <c r="AR33" s="80">
        <v>0</v>
      </c>
      <c r="AS33" s="80">
        <v>0</v>
      </c>
      <c r="AT33" s="80">
        <v>0</v>
      </c>
      <c r="AU33" s="80">
        <v>0</v>
      </c>
      <c r="AV33" s="80">
        <v>0</v>
      </c>
      <c r="AW33" s="80">
        <v>0</v>
      </c>
      <c r="AX33" s="80">
        <v>0</v>
      </c>
      <c r="AY33" s="80">
        <v>0</v>
      </c>
      <c r="AZ33" s="80">
        <v>0</v>
      </c>
      <c r="BA33" s="80">
        <v>0</v>
      </c>
      <c r="BB33" s="80">
        <v>0</v>
      </c>
      <c r="BC33" s="80">
        <v>0</v>
      </c>
      <c r="BD33" s="80">
        <v>0</v>
      </c>
      <c r="BE33" s="80">
        <v>0</v>
      </c>
      <c r="BF33" s="80">
        <v>0</v>
      </c>
      <c r="BG33" s="80">
        <v>0</v>
      </c>
      <c r="BH33" s="80">
        <v>0</v>
      </c>
      <c r="BI33" s="80">
        <v>0</v>
      </c>
      <c r="BJ33" s="80">
        <v>0</v>
      </c>
      <c r="BK33" s="80">
        <v>0</v>
      </c>
      <c r="BL33" s="80">
        <v>0</v>
      </c>
      <c r="BM33" s="80">
        <v>0</v>
      </c>
      <c r="BN33" s="80">
        <v>0</v>
      </c>
      <c r="BO33" s="237">
        <f>+BO32/BH32-1</f>
        <v>0.12040091728854385</v>
      </c>
      <c r="BP33" s="237">
        <f>+BP32/BI32-1</f>
        <v>0.16787135634202932</v>
      </c>
      <c r="BQ33" s="237">
        <f t="shared" ref="BQ33:CG33" si="15">+BQ32/BJ32-1</f>
        <v>0.14737766370938199</v>
      </c>
      <c r="BR33" s="237">
        <f t="shared" si="15"/>
        <v>0.15305631381892759</v>
      </c>
      <c r="BS33" s="237">
        <f t="shared" si="15"/>
        <v>0.14937272408492741</v>
      </c>
      <c r="BT33" s="237">
        <f t="shared" si="15"/>
        <v>0.24789563892920929</v>
      </c>
      <c r="BU33" s="237">
        <f t="shared" si="15"/>
        <v>0.18301363814441407</v>
      </c>
      <c r="BV33" s="237">
        <f t="shared" si="15"/>
        <v>0.23715203316225009</v>
      </c>
      <c r="BW33" s="237">
        <f t="shared" si="15"/>
        <v>0.21698595006244514</v>
      </c>
      <c r="BX33" s="237">
        <f t="shared" si="15"/>
        <v>0.22548725485310439</v>
      </c>
      <c r="BY33" s="237">
        <f t="shared" si="15"/>
        <v>0.18033044627004435</v>
      </c>
      <c r="BZ33" s="237">
        <f t="shared" si="15"/>
        <v>0.20957162591938006</v>
      </c>
      <c r="CA33" s="237">
        <f>+CA32/BT32-1</f>
        <v>8.5789868023488536E-2</v>
      </c>
      <c r="CB33" s="237">
        <f t="shared" si="15"/>
        <v>0.16498796807564498</v>
      </c>
      <c r="CC33" s="237">
        <f t="shared" si="15"/>
        <v>5.2341394211273373E-2</v>
      </c>
      <c r="CD33" s="237">
        <f t="shared" si="15"/>
        <v>6.5400976643045894E-2</v>
      </c>
      <c r="CE33" s="237">
        <f t="shared" si="15"/>
        <v>5.9842668052682235E-2</v>
      </c>
      <c r="CF33" s="237">
        <f t="shared" si="15"/>
        <v>-6.3443965575493699E-3</v>
      </c>
      <c r="CG33" s="237">
        <f t="shared" si="15"/>
        <v>3.708205630334338E-2</v>
      </c>
      <c r="CH33" s="237">
        <f t="shared" ref="CH33" si="16">+CH32/CA32-1</f>
        <v>2.97033951200254E-2</v>
      </c>
      <c r="CI33" s="237">
        <f t="shared" ref="CI33:CK33" si="17">+CI32/CB32-1</f>
        <v>3.4602837089264371E-2</v>
      </c>
      <c r="CJ33" s="237">
        <f t="shared" si="17"/>
        <v>0.13101757753217314</v>
      </c>
      <c r="CK33" s="237">
        <f t="shared" si="17"/>
        <v>-1</v>
      </c>
    </row>
    <row r="34" spans="2:89" s="6" customFormat="1" ht="18" customHeight="1">
      <c r="B34" s="77" t="s">
        <v>451</v>
      </c>
      <c r="C34" s="231" t="s">
        <v>452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  <c r="AE34" s="80">
        <v>0</v>
      </c>
      <c r="AF34" s="80">
        <v>0</v>
      </c>
      <c r="AG34" s="80">
        <v>0</v>
      </c>
      <c r="AH34" s="80">
        <v>0</v>
      </c>
      <c r="AI34" s="80">
        <v>0</v>
      </c>
      <c r="AJ34" s="80">
        <v>0</v>
      </c>
      <c r="AK34" s="80">
        <v>0</v>
      </c>
      <c r="AL34" s="80">
        <v>0</v>
      </c>
      <c r="AM34" s="80">
        <v>0</v>
      </c>
      <c r="AN34" s="80">
        <v>0</v>
      </c>
      <c r="AO34" s="80">
        <v>0</v>
      </c>
      <c r="AP34" s="80">
        <v>0</v>
      </c>
      <c r="AQ34" s="80">
        <v>0</v>
      </c>
      <c r="AR34" s="80">
        <v>0</v>
      </c>
      <c r="AS34" s="80">
        <v>0</v>
      </c>
      <c r="AT34" s="80">
        <v>0</v>
      </c>
      <c r="AU34" s="80">
        <v>0</v>
      </c>
      <c r="AV34" s="80">
        <v>0</v>
      </c>
      <c r="AW34" s="80">
        <v>0</v>
      </c>
      <c r="AX34" s="80">
        <v>0</v>
      </c>
      <c r="AY34" s="80">
        <v>0</v>
      </c>
      <c r="AZ34" s="80">
        <v>0</v>
      </c>
      <c r="BA34" s="80">
        <v>0</v>
      </c>
      <c r="BB34" s="80">
        <v>0</v>
      </c>
      <c r="BC34" s="80">
        <v>0</v>
      </c>
      <c r="BD34" s="80">
        <v>0</v>
      </c>
      <c r="BE34" s="80">
        <v>0</v>
      </c>
      <c r="BF34" s="80">
        <v>0</v>
      </c>
      <c r="BG34" s="80">
        <v>0</v>
      </c>
      <c r="BH34" s="82">
        <v>0.51863927022500744</v>
      </c>
      <c r="BI34" s="82">
        <v>0.54179364409935382</v>
      </c>
      <c r="BJ34" s="82">
        <v>0.53179755746641555</v>
      </c>
      <c r="BK34" s="82">
        <v>0.50334390385373051</v>
      </c>
      <c r="BL34" s="82">
        <v>0.52180103439014058</v>
      </c>
      <c r="BM34" s="82">
        <v>0.55223576523448481</v>
      </c>
      <c r="BN34" s="82">
        <v>0.53219305503200254</v>
      </c>
      <c r="BO34" s="82">
        <v>0.52300000000000002</v>
      </c>
      <c r="BP34" s="82">
        <v>0.54702861803735603</v>
      </c>
      <c r="BQ34" s="82">
        <v>0.53682366706802331</v>
      </c>
      <c r="BR34" s="82">
        <v>0.52488136929090012</v>
      </c>
      <c r="BS34" s="82">
        <v>0.53261457466311768</v>
      </c>
      <c r="BT34" s="82">
        <v>0.56074556030978639</v>
      </c>
      <c r="BU34" s="82">
        <v>0.54274678041134228</v>
      </c>
      <c r="BV34" s="82">
        <v>0.54902096141715284</v>
      </c>
      <c r="BW34" s="82">
        <v>0.55779054545643891</v>
      </c>
      <c r="BX34" s="82">
        <v>0.55405841081580687</v>
      </c>
      <c r="BY34" s="82">
        <v>0.53518274059627213</v>
      </c>
      <c r="BZ34" s="82">
        <v>0.54756646383267737</v>
      </c>
      <c r="CA34" s="82">
        <v>0.56057652017399306</v>
      </c>
      <c r="CB34" s="82">
        <v>0.55193385984332199</v>
      </c>
      <c r="CC34" s="82">
        <v>0.55700000000000005</v>
      </c>
      <c r="CD34" s="82">
        <v>0.57599999999999996</v>
      </c>
      <c r="CE34" s="82">
        <v>0.56799999999999995</v>
      </c>
      <c r="CF34" s="82">
        <v>0.53700000000000003</v>
      </c>
      <c r="CG34" s="82">
        <v>0.55800000000000005</v>
      </c>
      <c r="CH34" s="82">
        <v>0.55846055251423432</v>
      </c>
      <c r="CI34" s="82">
        <v>0.55798492933230626</v>
      </c>
      <c r="CJ34" s="82">
        <v>0.54400000000000004</v>
      </c>
      <c r="CK34" s="82"/>
    </row>
    <row r="35" spans="2:89" ht="6.75" customHeight="1">
      <c r="AU35" s="208"/>
      <c r="AW35" s="208"/>
      <c r="AY35" s="208"/>
      <c r="BA35" s="208"/>
      <c r="BB35" s="208"/>
      <c r="BD35" s="208"/>
      <c r="BF35" s="208"/>
      <c r="BH35" s="208"/>
      <c r="BI35" s="208"/>
      <c r="BK35" s="208"/>
      <c r="BM35" s="208"/>
      <c r="BO35" s="208"/>
      <c r="BP35" s="208"/>
      <c r="BR35" s="208"/>
      <c r="BT35" s="208"/>
      <c r="BV35" s="208"/>
      <c r="BW35" s="208"/>
      <c r="BY35" s="208"/>
      <c r="CA35" s="208"/>
    </row>
    <row r="36" spans="2:89" ht="18" customHeight="1">
      <c r="B36" s="234" t="s">
        <v>443</v>
      </c>
      <c r="C36" s="239" t="s">
        <v>443</v>
      </c>
      <c r="D36" s="241" t="str">
        <f>+D$3</f>
        <v>1TQ05</v>
      </c>
      <c r="E36" s="241" t="str">
        <f t="shared" ref="E36:BP36" si="18">+E$3</f>
        <v>2TQ05</v>
      </c>
      <c r="F36" s="241" t="str">
        <f t="shared" si="18"/>
        <v>6M05</v>
      </c>
      <c r="G36" s="241" t="str">
        <f t="shared" si="18"/>
        <v>3TQ05</v>
      </c>
      <c r="H36" s="241" t="str">
        <f t="shared" si="18"/>
        <v>9M05</v>
      </c>
      <c r="I36" s="241" t="str">
        <f t="shared" si="18"/>
        <v>4TQ05</v>
      </c>
      <c r="J36" s="241">
        <f t="shared" si="18"/>
        <v>2005</v>
      </c>
      <c r="K36" s="241" t="str">
        <f t="shared" si="18"/>
        <v>1TQ06</v>
      </c>
      <c r="L36" s="241" t="str">
        <f t="shared" si="18"/>
        <v>2TQ06</v>
      </c>
      <c r="M36" s="241" t="str">
        <f t="shared" si="18"/>
        <v>6M06</v>
      </c>
      <c r="N36" s="241" t="str">
        <f t="shared" si="18"/>
        <v>3TQ06</v>
      </c>
      <c r="O36" s="241" t="str">
        <f t="shared" si="18"/>
        <v>9M06</v>
      </c>
      <c r="P36" s="241" t="str">
        <f t="shared" si="18"/>
        <v>4TQ06</v>
      </c>
      <c r="Q36" s="241">
        <f t="shared" si="18"/>
        <v>2006</v>
      </c>
      <c r="R36" s="241" t="str">
        <f t="shared" si="18"/>
        <v>1TQ07</v>
      </c>
      <c r="S36" s="241" t="str">
        <f t="shared" si="18"/>
        <v>2TQ07</v>
      </c>
      <c r="T36" s="241" t="str">
        <f t="shared" si="18"/>
        <v>6M07</v>
      </c>
      <c r="U36" s="241" t="str">
        <f t="shared" si="18"/>
        <v>3TQ07</v>
      </c>
      <c r="V36" s="241" t="str">
        <f t="shared" si="18"/>
        <v>9M07</v>
      </c>
      <c r="W36" s="241" t="str">
        <f t="shared" si="18"/>
        <v>4TQ07</v>
      </c>
      <c r="X36" s="241">
        <f t="shared" si="18"/>
        <v>2007</v>
      </c>
      <c r="Y36" s="241" t="str">
        <f t="shared" si="18"/>
        <v>1TQ08</v>
      </c>
      <c r="Z36" s="241" t="str">
        <f t="shared" si="18"/>
        <v>2TQ08</v>
      </c>
      <c r="AA36" s="241" t="str">
        <f t="shared" si="18"/>
        <v>6M08</v>
      </c>
      <c r="AB36" s="241" t="str">
        <f t="shared" si="18"/>
        <v>3TQ08</v>
      </c>
      <c r="AC36" s="241" t="str">
        <f t="shared" si="18"/>
        <v>9M08</v>
      </c>
      <c r="AD36" s="241" t="str">
        <f t="shared" si="18"/>
        <v>4TQ08</v>
      </c>
      <c r="AE36" s="241">
        <f t="shared" si="18"/>
        <v>2008</v>
      </c>
      <c r="AF36" s="241" t="str">
        <f t="shared" si="18"/>
        <v>1TQ09</v>
      </c>
      <c r="AG36" s="241" t="str">
        <f t="shared" si="18"/>
        <v>2TQ09</v>
      </c>
      <c r="AH36" s="241" t="str">
        <f t="shared" si="18"/>
        <v>6M09</v>
      </c>
      <c r="AI36" s="241" t="str">
        <f t="shared" si="18"/>
        <v>3TQ09</v>
      </c>
      <c r="AJ36" s="241" t="str">
        <f t="shared" si="18"/>
        <v>9M09</v>
      </c>
      <c r="AK36" s="241" t="str">
        <f t="shared" si="18"/>
        <v>4TQ09</v>
      </c>
      <c r="AL36" s="241">
        <f t="shared" si="18"/>
        <v>2009</v>
      </c>
      <c r="AM36" s="241" t="str">
        <f t="shared" si="18"/>
        <v>1TQ10</v>
      </c>
      <c r="AN36" s="241" t="str">
        <f t="shared" si="18"/>
        <v>2TQ10</v>
      </c>
      <c r="AO36" s="241" t="str">
        <f t="shared" si="18"/>
        <v>6M10</v>
      </c>
      <c r="AP36" s="241" t="str">
        <f t="shared" si="18"/>
        <v>3TQ10</v>
      </c>
      <c r="AQ36" s="241" t="str">
        <f t="shared" si="18"/>
        <v>9M10</v>
      </c>
      <c r="AR36" s="241" t="str">
        <f t="shared" si="18"/>
        <v>4TQ10</v>
      </c>
      <c r="AS36" s="241">
        <f t="shared" si="18"/>
        <v>2010</v>
      </c>
      <c r="AT36" s="241" t="str">
        <f t="shared" si="18"/>
        <v>1TQ11</v>
      </c>
      <c r="AU36" s="241" t="str">
        <f t="shared" si="18"/>
        <v>2TQ11</v>
      </c>
      <c r="AV36" s="241" t="str">
        <f t="shared" si="18"/>
        <v>6M11</v>
      </c>
      <c r="AW36" s="241" t="str">
        <f t="shared" si="18"/>
        <v>3TQ11</v>
      </c>
      <c r="AX36" s="241" t="str">
        <f t="shared" si="18"/>
        <v>9M11</v>
      </c>
      <c r="AY36" s="241" t="str">
        <f t="shared" si="18"/>
        <v>4TQ11</v>
      </c>
      <c r="AZ36" s="241">
        <f t="shared" si="18"/>
        <v>2011</v>
      </c>
      <c r="BA36" s="241" t="str">
        <f t="shared" si="18"/>
        <v>1QT12</v>
      </c>
      <c r="BB36" s="241" t="str">
        <f t="shared" si="18"/>
        <v>2TQ12</v>
      </c>
      <c r="BC36" s="241" t="str">
        <f t="shared" si="18"/>
        <v>6M12</v>
      </c>
      <c r="BD36" s="241" t="str">
        <f t="shared" si="18"/>
        <v>3TQ12</v>
      </c>
      <c r="BE36" s="241" t="str">
        <f t="shared" si="18"/>
        <v>9M12</v>
      </c>
      <c r="BF36" s="241" t="str">
        <f t="shared" si="18"/>
        <v>4TQ12</v>
      </c>
      <c r="BG36" s="241">
        <f t="shared" si="18"/>
        <v>2012</v>
      </c>
      <c r="BH36" s="241" t="str">
        <f t="shared" si="18"/>
        <v>1TQ13</v>
      </c>
      <c r="BI36" s="241" t="str">
        <f t="shared" si="18"/>
        <v>2TQ13</v>
      </c>
      <c r="BJ36" s="241" t="str">
        <f t="shared" si="18"/>
        <v>6M13</v>
      </c>
      <c r="BK36" s="241" t="str">
        <f t="shared" si="18"/>
        <v>3TQ13</v>
      </c>
      <c r="BL36" s="241" t="str">
        <f t="shared" si="18"/>
        <v>9M13</v>
      </c>
      <c r="BM36" s="241" t="str">
        <f t="shared" si="18"/>
        <v>4TQ13</v>
      </c>
      <c r="BN36" s="241">
        <f t="shared" si="18"/>
        <v>2013</v>
      </c>
      <c r="BO36" s="241" t="str">
        <f t="shared" si="18"/>
        <v>1TQ14</v>
      </c>
      <c r="BP36" s="241" t="str">
        <f t="shared" si="18"/>
        <v>2TQ14</v>
      </c>
      <c r="BQ36" s="241" t="str">
        <f t="shared" ref="BQ36:CK36" si="19">+BQ$3</f>
        <v>6M14</v>
      </c>
      <c r="BR36" s="241" t="str">
        <f t="shared" si="19"/>
        <v>3TQ14</v>
      </c>
      <c r="BS36" s="241" t="str">
        <f t="shared" si="19"/>
        <v>9M14</v>
      </c>
      <c r="BT36" s="241" t="str">
        <f t="shared" si="19"/>
        <v>4TQ14</v>
      </c>
      <c r="BU36" s="241">
        <f t="shared" si="19"/>
        <v>2014</v>
      </c>
      <c r="BV36" s="241" t="str">
        <f t="shared" si="19"/>
        <v>1TQ15</v>
      </c>
      <c r="BW36" s="241" t="str">
        <f t="shared" si="19"/>
        <v>2TQ15</v>
      </c>
      <c r="BX36" s="241" t="str">
        <f t="shared" si="19"/>
        <v>6M15</v>
      </c>
      <c r="BY36" s="241" t="str">
        <f t="shared" si="19"/>
        <v>3TQ15</v>
      </c>
      <c r="BZ36" s="241" t="str">
        <f t="shared" si="19"/>
        <v>9M15</v>
      </c>
      <c r="CA36" s="241" t="str">
        <f t="shared" si="19"/>
        <v>4TQ15</v>
      </c>
      <c r="CB36" s="241">
        <f t="shared" si="19"/>
        <v>2015</v>
      </c>
      <c r="CC36" s="241" t="str">
        <f t="shared" si="19"/>
        <v>1TQ16</v>
      </c>
      <c r="CD36" s="241" t="str">
        <f t="shared" si="19"/>
        <v>2TQ16</v>
      </c>
      <c r="CE36" s="241" t="str">
        <f t="shared" si="19"/>
        <v>6M16</v>
      </c>
      <c r="CF36" s="241" t="str">
        <f t="shared" si="19"/>
        <v>3TQ16</v>
      </c>
      <c r="CG36" s="241" t="str">
        <f t="shared" si="19"/>
        <v>9M16</v>
      </c>
      <c r="CH36" s="241" t="str">
        <f t="shared" si="19"/>
        <v>4TQ16</v>
      </c>
      <c r="CI36" s="241">
        <f t="shared" si="19"/>
        <v>2016</v>
      </c>
      <c r="CJ36" s="241" t="str">
        <f t="shared" si="19"/>
        <v>1TQ17</v>
      </c>
      <c r="CK36" s="241" t="str">
        <f t="shared" si="19"/>
        <v>2TQ17</v>
      </c>
    </row>
    <row r="37" spans="2:89" s="6" customFormat="1" ht="18" customHeight="1">
      <c r="B37" s="77" t="s">
        <v>379</v>
      </c>
      <c r="C37" s="233" t="s">
        <v>397</v>
      </c>
      <c r="D37" s="240">
        <v>0</v>
      </c>
      <c r="E37" s="240">
        <v>0</v>
      </c>
      <c r="F37" s="240">
        <v>0</v>
      </c>
      <c r="G37" s="240">
        <v>0</v>
      </c>
      <c r="H37" s="240">
        <v>0</v>
      </c>
      <c r="I37" s="240">
        <v>0</v>
      </c>
      <c r="J37" s="240">
        <v>0</v>
      </c>
      <c r="K37" s="240">
        <v>0</v>
      </c>
      <c r="L37" s="240">
        <v>0</v>
      </c>
      <c r="M37" s="240">
        <v>0</v>
      </c>
      <c r="N37" s="240">
        <v>0</v>
      </c>
      <c r="O37" s="240">
        <v>0</v>
      </c>
      <c r="P37" s="240">
        <v>0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40">
        <v>0</v>
      </c>
      <c r="Y37" s="240">
        <v>0</v>
      </c>
      <c r="Z37" s="240">
        <v>0</v>
      </c>
      <c r="AA37" s="240">
        <v>0</v>
      </c>
      <c r="AB37" s="240">
        <v>0</v>
      </c>
      <c r="AC37" s="240">
        <v>0</v>
      </c>
      <c r="AD37" s="240">
        <v>0</v>
      </c>
      <c r="AE37" s="240">
        <v>0</v>
      </c>
      <c r="AF37" s="240">
        <v>0</v>
      </c>
      <c r="AG37" s="240">
        <v>0</v>
      </c>
      <c r="AH37" s="240">
        <v>0</v>
      </c>
      <c r="AI37" s="240">
        <v>0</v>
      </c>
      <c r="AJ37" s="240">
        <v>0</v>
      </c>
      <c r="AK37" s="240">
        <v>0</v>
      </c>
      <c r="AL37" s="240">
        <v>0</v>
      </c>
      <c r="AM37" s="240">
        <v>0</v>
      </c>
      <c r="AN37" s="240">
        <v>0</v>
      </c>
      <c r="AO37" s="240">
        <v>0</v>
      </c>
      <c r="AP37" s="240">
        <v>0</v>
      </c>
      <c r="AQ37" s="240">
        <v>0</v>
      </c>
      <c r="AR37" s="240">
        <v>0</v>
      </c>
      <c r="AS37" s="240">
        <v>0</v>
      </c>
      <c r="AT37" s="240">
        <v>27</v>
      </c>
      <c r="AU37" s="240">
        <f>AT37+1</f>
        <v>28</v>
      </c>
      <c r="AV37" s="240">
        <f>AU37</f>
        <v>28</v>
      </c>
      <c r="AW37" s="240">
        <v>28</v>
      </c>
      <c r="AX37" s="240">
        <f>AW37</f>
        <v>28</v>
      </c>
      <c r="AY37" s="240">
        <f>AW37+2</f>
        <v>30</v>
      </c>
      <c r="AZ37" s="240">
        <f>AY37</f>
        <v>30</v>
      </c>
      <c r="BA37" s="240">
        <v>31</v>
      </c>
      <c r="BB37" s="240">
        <v>33</v>
      </c>
      <c r="BC37" s="240">
        <f>BB37</f>
        <v>33</v>
      </c>
      <c r="BD37" s="240">
        <v>35</v>
      </c>
      <c r="BE37" s="240">
        <f>BD37</f>
        <v>35</v>
      </c>
      <c r="BF37" s="240">
        <v>40</v>
      </c>
      <c r="BG37" s="240">
        <f>BF37</f>
        <v>40</v>
      </c>
      <c r="BH37" s="240">
        <v>41</v>
      </c>
      <c r="BI37" s="240">
        <v>41</v>
      </c>
      <c r="BJ37" s="240">
        <f>BI37</f>
        <v>41</v>
      </c>
      <c r="BK37" s="240">
        <v>42</v>
      </c>
      <c r="BL37" s="240">
        <f>BK37</f>
        <v>42</v>
      </c>
      <c r="BM37" s="240">
        <v>46</v>
      </c>
      <c r="BN37" s="240">
        <f>BM37</f>
        <v>46</v>
      </c>
      <c r="BO37" s="240">
        <v>48</v>
      </c>
      <c r="BP37" s="240">
        <v>55</v>
      </c>
      <c r="BQ37" s="240">
        <f>BP37</f>
        <v>55</v>
      </c>
      <c r="BR37" s="240">
        <v>58</v>
      </c>
      <c r="BS37" s="240">
        <f>BR37</f>
        <v>58</v>
      </c>
      <c r="BT37" s="240">
        <v>59</v>
      </c>
      <c r="BU37" s="240">
        <f>BT37</f>
        <v>59</v>
      </c>
      <c r="BV37" s="240">
        <v>58</v>
      </c>
      <c r="BW37" s="240">
        <v>63</v>
      </c>
      <c r="BX37" s="240">
        <f>BW37</f>
        <v>63</v>
      </c>
      <c r="BY37" s="240">
        <v>64</v>
      </c>
      <c r="BZ37" s="240">
        <f>BY37</f>
        <v>64</v>
      </c>
      <c r="CA37" s="240">
        <v>68</v>
      </c>
      <c r="CB37" s="240">
        <f>CA37</f>
        <v>68</v>
      </c>
      <c r="CC37" s="240">
        <v>69</v>
      </c>
      <c r="CD37" s="240">
        <v>72</v>
      </c>
      <c r="CE37" s="240">
        <f>CD37</f>
        <v>72</v>
      </c>
      <c r="CF37" s="240">
        <v>76</v>
      </c>
      <c r="CG37" s="240">
        <f>CF37</f>
        <v>76</v>
      </c>
      <c r="CH37" s="240">
        <v>85</v>
      </c>
      <c r="CI37" s="240">
        <f>CH37</f>
        <v>85</v>
      </c>
      <c r="CJ37" s="240">
        <v>84</v>
      </c>
      <c r="CK37" s="240">
        <v>89</v>
      </c>
    </row>
    <row r="38" spans="2:89" s="6" customFormat="1" ht="18" customHeight="1">
      <c r="B38" s="77" t="s">
        <v>1229</v>
      </c>
      <c r="C38" s="231" t="s">
        <v>1190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f>+K37-J37</f>
        <v>0</v>
      </c>
      <c r="L38" s="78">
        <f>+L37-K37</f>
        <v>0</v>
      </c>
      <c r="M38" s="78">
        <f>+M37-J37</f>
        <v>0</v>
      </c>
      <c r="N38" s="78">
        <f>+N37-M37</f>
        <v>0</v>
      </c>
      <c r="O38" s="78">
        <f>+O37-J37</f>
        <v>0</v>
      </c>
      <c r="P38" s="78">
        <f>+P37-O37</f>
        <v>0</v>
      </c>
      <c r="Q38" s="78">
        <f>+Q37-J37</f>
        <v>0</v>
      </c>
      <c r="R38" s="78">
        <f>+R37-Q37</f>
        <v>0</v>
      </c>
      <c r="S38" s="78">
        <f>+S37-R37</f>
        <v>0</v>
      </c>
      <c r="T38" s="78">
        <f>+T37-Q37</f>
        <v>0</v>
      </c>
      <c r="U38" s="78">
        <f>+U37-T37</f>
        <v>0</v>
      </c>
      <c r="V38" s="78">
        <f>+V37-Q37</f>
        <v>0</v>
      </c>
      <c r="W38" s="78">
        <f>+W37-V37</f>
        <v>0</v>
      </c>
      <c r="X38" s="78">
        <f>+X37-Q37</f>
        <v>0</v>
      </c>
      <c r="Y38" s="78">
        <f>+Y37-X37</f>
        <v>0</v>
      </c>
      <c r="Z38" s="78">
        <f>+Z37-Y37</f>
        <v>0</v>
      </c>
      <c r="AA38" s="78">
        <f>+AA37-X37</f>
        <v>0</v>
      </c>
      <c r="AB38" s="78">
        <f>+AB37-AA37</f>
        <v>0</v>
      </c>
      <c r="AC38" s="78">
        <f>+AC37-X37</f>
        <v>0</v>
      </c>
      <c r="AD38" s="78">
        <f>+AD37-AC37</f>
        <v>0</v>
      </c>
      <c r="AE38" s="78">
        <f>+AE37-X37</f>
        <v>0</v>
      </c>
      <c r="AF38" s="78">
        <f>+AF37-AE37</f>
        <v>0</v>
      </c>
      <c r="AG38" s="78">
        <f>+AG37-AF37</f>
        <v>0</v>
      </c>
      <c r="AH38" s="78">
        <f>+AH37-AE37</f>
        <v>0</v>
      </c>
      <c r="AI38" s="78">
        <f>+AI37-AH37</f>
        <v>0</v>
      </c>
      <c r="AJ38" s="78">
        <f>+AJ37-AE37</f>
        <v>0</v>
      </c>
      <c r="AK38" s="78">
        <f>+AK37-AJ37</f>
        <v>0</v>
      </c>
      <c r="AL38" s="78">
        <f>+AL37-AE37</f>
        <v>0</v>
      </c>
      <c r="AM38" s="78">
        <f>+AM37-AL37</f>
        <v>0</v>
      </c>
      <c r="AN38" s="78">
        <f>+AN37-AM37</f>
        <v>0</v>
      </c>
      <c r="AO38" s="78">
        <f>+AO37-AL37</f>
        <v>0</v>
      </c>
      <c r="AP38" s="78">
        <f>+AP37-AO37</f>
        <v>0</v>
      </c>
      <c r="AQ38" s="78">
        <f>+AQ37-AL37</f>
        <v>0</v>
      </c>
      <c r="AR38" s="78">
        <f>+AR37-AQ37</f>
        <v>0</v>
      </c>
      <c r="AS38" s="78">
        <f>+AS37-AL37</f>
        <v>0</v>
      </c>
      <c r="AT38" s="78">
        <f>+AT37-AS37</f>
        <v>27</v>
      </c>
      <c r="AU38" s="78">
        <f>+AU37-AT37</f>
        <v>1</v>
      </c>
      <c r="AV38" s="78">
        <f>+AV37-AS37</f>
        <v>28</v>
      </c>
      <c r="AW38" s="78">
        <f>+AW37-AV37</f>
        <v>0</v>
      </c>
      <c r="AX38" s="78">
        <f>+AX37-AS37</f>
        <v>28</v>
      </c>
      <c r="AY38" s="78">
        <f>+AY37-AX37</f>
        <v>2</v>
      </c>
      <c r="AZ38" s="78">
        <f>+AZ37-AS37</f>
        <v>30</v>
      </c>
      <c r="BA38" s="78">
        <f>+BA37-AZ37</f>
        <v>1</v>
      </c>
      <c r="BB38" s="78">
        <f>+BB37-BA37</f>
        <v>2</v>
      </c>
      <c r="BC38" s="78">
        <f>+BC37-AZ37</f>
        <v>3</v>
      </c>
      <c r="BD38" s="78">
        <f>+BD37-BC37</f>
        <v>2</v>
      </c>
      <c r="BE38" s="78">
        <f>+BE37-AZ37</f>
        <v>5</v>
      </c>
      <c r="BF38" s="78">
        <f>+BF37-BE37</f>
        <v>5</v>
      </c>
      <c r="BG38" s="78">
        <f>+BG37-AZ37</f>
        <v>10</v>
      </c>
      <c r="BH38" s="78">
        <f>+BH37-BG37</f>
        <v>1</v>
      </c>
      <c r="BI38" s="78">
        <f>+BI37-BH37</f>
        <v>0</v>
      </c>
      <c r="BJ38" s="78">
        <f>+BJ37-BG37</f>
        <v>1</v>
      </c>
      <c r="BK38" s="78">
        <f>+BK37-BJ37</f>
        <v>1</v>
      </c>
      <c r="BL38" s="78">
        <f>+BL37-BG37</f>
        <v>2</v>
      </c>
      <c r="BM38" s="78">
        <f>+BM37-BL37</f>
        <v>4</v>
      </c>
      <c r="BN38" s="78">
        <f>+BN37-BG37</f>
        <v>6</v>
      </c>
      <c r="BO38" s="78">
        <f>+BO37-BN37</f>
        <v>2</v>
      </c>
      <c r="BP38" s="78">
        <f>+BP37-BO37</f>
        <v>7</v>
      </c>
      <c r="BQ38" s="78">
        <f>+BQ37-BN37</f>
        <v>9</v>
      </c>
      <c r="BR38" s="78">
        <f>+BR37-BQ37</f>
        <v>3</v>
      </c>
      <c r="BS38" s="78">
        <f>+BS37-BN37</f>
        <v>12</v>
      </c>
      <c r="BT38" s="78">
        <f>+BT37-BS37</f>
        <v>1</v>
      </c>
      <c r="BU38" s="78">
        <f>+BU37-BN37</f>
        <v>13</v>
      </c>
      <c r="BV38" s="78">
        <f>+BV37-BU37</f>
        <v>-1</v>
      </c>
      <c r="BW38" s="78">
        <f>+BW37-BV37</f>
        <v>5</v>
      </c>
      <c r="BX38" s="78">
        <f>+BX37-BU37</f>
        <v>4</v>
      </c>
      <c r="BY38" s="78">
        <f>+BY37-BX37</f>
        <v>1</v>
      </c>
      <c r="BZ38" s="78">
        <f>+BZ37-BU37</f>
        <v>5</v>
      </c>
      <c r="CA38" s="78">
        <f>+CA37-BZ37</f>
        <v>4</v>
      </c>
      <c r="CB38" s="78">
        <f>+CB37-BU37</f>
        <v>9</v>
      </c>
      <c r="CC38" s="78">
        <f>+CC37-CB37</f>
        <v>1</v>
      </c>
      <c r="CD38" s="78">
        <f>+CD37-CC37</f>
        <v>3</v>
      </c>
      <c r="CE38" s="78">
        <f>+CE37-CB37</f>
        <v>4</v>
      </c>
      <c r="CF38" s="78">
        <f>+CF37-CE37</f>
        <v>4</v>
      </c>
      <c r="CG38" s="78">
        <f>+CG37-CB37</f>
        <v>8</v>
      </c>
      <c r="CH38" s="78">
        <f>+CH37-CG37</f>
        <v>9</v>
      </c>
      <c r="CI38" s="78">
        <f>+CI37-CB37</f>
        <v>17</v>
      </c>
      <c r="CJ38" s="78">
        <f>+CJ37-CI37</f>
        <v>-1</v>
      </c>
      <c r="CK38" s="78">
        <f>+CK37-CJ37</f>
        <v>5</v>
      </c>
    </row>
    <row r="39" spans="2:89" s="6" customFormat="1" ht="18" customHeight="1">
      <c r="B39" s="77" t="s">
        <v>440</v>
      </c>
      <c r="C39" s="231" t="s">
        <v>400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0</v>
      </c>
      <c r="Z39" s="80">
        <v>0</v>
      </c>
      <c r="AA39" s="80">
        <v>0</v>
      </c>
      <c r="AB39" s="80">
        <v>0</v>
      </c>
      <c r="AC39" s="80">
        <v>0</v>
      </c>
      <c r="AD39" s="80">
        <v>0</v>
      </c>
      <c r="AE39" s="80">
        <v>0</v>
      </c>
      <c r="AF39" s="80">
        <v>0</v>
      </c>
      <c r="AG39" s="80">
        <v>0</v>
      </c>
      <c r="AH39" s="80">
        <v>0</v>
      </c>
      <c r="AI39" s="80">
        <v>0</v>
      </c>
      <c r="AJ39" s="80">
        <v>0</v>
      </c>
      <c r="AK39" s="80">
        <v>0</v>
      </c>
      <c r="AL39" s="80">
        <v>0</v>
      </c>
      <c r="AM39" s="80">
        <v>0</v>
      </c>
      <c r="AN39" s="80">
        <v>0</v>
      </c>
      <c r="AO39" s="80">
        <v>0</v>
      </c>
      <c r="AP39" s="80">
        <v>0</v>
      </c>
      <c r="AQ39" s="80">
        <v>0</v>
      </c>
      <c r="AR39" s="80">
        <v>0</v>
      </c>
      <c r="AS39" s="80">
        <v>0</v>
      </c>
      <c r="AT39" s="80">
        <v>15.257999999999999</v>
      </c>
      <c r="AU39" s="80">
        <v>15.728</v>
      </c>
      <c r="AV39" s="80">
        <v>15.728</v>
      </c>
      <c r="AW39" s="80">
        <v>15.728</v>
      </c>
      <c r="AX39" s="80">
        <v>15.728</v>
      </c>
      <c r="AY39" s="80">
        <v>16.8</v>
      </c>
      <c r="AZ39" s="80">
        <v>16.8</v>
      </c>
      <c r="BA39" s="80">
        <v>17.38</v>
      </c>
      <c r="BB39" s="80">
        <v>18.225999999999999</v>
      </c>
      <c r="BC39" s="80">
        <v>18.225999999999999</v>
      </c>
      <c r="BD39" s="80">
        <v>19.033999999999999</v>
      </c>
      <c r="BE39" s="80">
        <v>19.033999999999999</v>
      </c>
      <c r="BF39" s="80">
        <v>20.709</v>
      </c>
      <c r="BG39" s="80">
        <v>20.709</v>
      </c>
      <c r="BH39" s="80">
        <v>21.085999999999999</v>
      </c>
      <c r="BI39" s="80">
        <v>21.085999999999999</v>
      </c>
      <c r="BJ39" s="80">
        <v>21.085999999999999</v>
      </c>
      <c r="BK39" s="80">
        <v>21.476900000000001</v>
      </c>
      <c r="BL39" s="80">
        <v>21.476900000000001</v>
      </c>
      <c r="BM39" s="80">
        <v>22.988</v>
      </c>
      <c r="BN39" s="80">
        <v>22.988</v>
      </c>
      <c r="BO39" s="80">
        <v>23.652999999999999</v>
      </c>
      <c r="BP39" s="80">
        <v>26.2</v>
      </c>
      <c r="BQ39" s="80">
        <v>26.2</v>
      </c>
      <c r="BR39" s="80">
        <v>27.2</v>
      </c>
      <c r="BS39" s="80">
        <f>BR39</f>
        <v>27.2</v>
      </c>
      <c r="BT39" s="80">
        <v>27.6</v>
      </c>
      <c r="BU39" s="80">
        <v>27.6</v>
      </c>
      <c r="BV39" s="80">
        <v>26.7</v>
      </c>
      <c r="BW39" s="80">
        <v>28.934000000000001</v>
      </c>
      <c r="BX39" s="80">
        <f>BW39</f>
        <v>28.934000000000001</v>
      </c>
      <c r="BY39" s="80">
        <v>29</v>
      </c>
      <c r="BZ39" s="80">
        <f>BY39</f>
        <v>29</v>
      </c>
      <c r="CA39" s="80">
        <v>30.69547</v>
      </c>
      <c r="CB39" s="80">
        <f>CA39</f>
        <v>30.69547</v>
      </c>
      <c r="CC39" s="80">
        <v>31.097940000000001</v>
      </c>
      <c r="CD39" s="80">
        <v>32.5</v>
      </c>
      <c r="CE39" s="80">
        <f>CD39</f>
        <v>32.5</v>
      </c>
      <c r="CF39" s="80">
        <v>33.81447</v>
      </c>
      <c r="CG39" s="80">
        <f>CF39</f>
        <v>33.81447</v>
      </c>
      <c r="CH39" s="80">
        <v>37.513259999999995</v>
      </c>
      <c r="CI39" s="80">
        <f>CH39</f>
        <v>37.513259999999995</v>
      </c>
      <c r="CJ39" s="80">
        <v>36.662570000000002</v>
      </c>
      <c r="CK39" s="80"/>
    </row>
    <row r="40" spans="2:89" s="6" customFormat="1" ht="18" customHeight="1">
      <c r="B40" s="77" t="s">
        <v>1120</v>
      </c>
      <c r="C40" s="231" t="s">
        <v>435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0</v>
      </c>
      <c r="Y40" s="80">
        <v>0</v>
      </c>
      <c r="Z40" s="80">
        <v>0</v>
      </c>
      <c r="AA40" s="80">
        <v>0</v>
      </c>
      <c r="AB40" s="80">
        <v>0</v>
      </c>
      <c r="AC40" s="80">
        <v>0</v>
      </c>
      <c r="AD40" s="80">
        <v>0</v>
      </c>
      <c r="AE40" s="80">
        <v>0</v>
      </c>
      <c r="AF40" s="80">
        <v>0</v>
      </c>
      <c r="AG40" s="80">
        <v>0</v>
      </c>
      <c r="AH40" s="80">
        <v>0</v>
      </c>
      <c r="AI40" s="80">
        <v>0</v>
      </c>
      <c r="AJ40" s="80">
        <v>0</v>
      </c>
      <c r="AK40" s="80">
        <v>0</v>
      </c>
      <c r="AL40" s="80">
        <v>0</v>
      </c>
      <c r="AM40" s="80">
        <v>0</v>
      </c>
      <c r="AN40" s="80">
        <v>0</v>
      </c>
      <c r="AO40" s="80">
        <v>0</v>
      </c>
      <c r="AP40" s="80">
        <v>0</v>
      </c>
      <c r="AQ40" s="80">
        <v>0</v>
      </c>
      <c r="AR40" s="80">
        <v>0</v>
      </c>
      <c r="AS40" s="80">
        <v>0</v>
      </c>
      <c r="AT40" s="80">
        <f>+AT39/AT37</f>
        <v>0.56511111111111112</v>
      </c>
      <c r="AU40" s="80">
        <f>+AU39/AU37</f>
        <v>0.56171428571428572</v>
      </c>
      <c r="AV40" s="80">
        <f>+AV39/AV37</f>
        <v>0.56171428571428572</v>
      </c>
      <c r="AW40" s="80">
        <f>+AW39/AW37</f>
        <v>0.56171428571428572</v>
      </c>
      <c r="AX40" s="80">
        <f t="shared" ref="AX40:CB40" si="20">+AX39/AX37</f>
        <v>0.56171428571428572</v>
      </c>
      <c r="AY40" s="80">
        <f t="shared" si="20"/>
        <v>0.56000000000000005</v>
      </c>
      <c r="AZ40" s="374">
        <f t="shared" si="20"/>
        <v>0.56000000000000005</v>
      </c>
      <c r="BA40" s="374">
        <f t="shared" si="20"/>
        <v>0.5606451612903226</v>
      </c>
      <c r="BB40" s="374">
        <f t="shared" si="20"/>
        <v>0.5523030303030303</v>
      </c>
      <c r="BC40" s="374">
        <f t="shared" si="20"/>
        <v>0.5523030303030303</v>
      </c>
      <c r="BD40" s="374">
        <f>+BD39/BD37</f>
        <v>0.54382857142857144</v>
      </c>
      <c r="BE40" s="374">
        <f t="shared" si="20"/>
        <v>0.54382857142857144</v>
      </c>
      <c r="BF40" s="374">
        <f t="shared" si="20"/>
        <v>0.51772499999999999</v>
      </c>
      <c r="BG40" s="374">
        <f t="shared" si="20"/>
        <v>0.51772499999999999</v>
      </c>
      <c r="BH40" s="374">
        <f t="shared" si="20"/>
        <v>0.51429268292682928</v>
      </c>
      <c r="BI40" s="374">
        <f t="shared" si="20"/>
        <v>0.51429268292682928</v>
      </c>
      <c r="BJ40" s="374">
        <f t="shared" si="20"/>
        <v>0.51429268292682928</v>
      </c>
      <c r="BK40" s="374">
        <f t="shared" si="20"/>
        <v>0.51135476190476192</v>
      </c>
      <c r="BL40" s="374">
        <f t="shared" si="20"/>
        <v>0.51135476190476192</v>
      </c>
      <c r="BM40" s="374">
        <f t="shared" si="20"/>
        <v>0.49973913043478257</v>
      </c>
      <c r="BN40" s="374">
        <f t="shared" si="20"/>
        <v>0.49973913043478257</v>
      </c>
      <c r="BO40" s="374">
        <f t="shared" si="20"/>
        <v>0.49277083333333332</v>
      </c>
      <c r="BP40" s="374">
        <f t="shared" si="20"/>
        <v>0.47636363636363638</v>
      </c>
      <c r="BQ40" s="374">
        <f t="shared" si="20"/>
        <v>0.47636363636363638</v>
      </c>
      <c r="BR40" s="374">
        <f t="shared" si="20"/>
        <v>0.4689655172413793</v>
      </c>
      <c r="BS40" s="374">
        <f t="shared" si="20"/>
        <v>0.4689655172413793</v>
      </c>
      <c r="BT40" s="374">
        <f t="shared" si="20"/>
        <v>0.46779661016949153</v>
      </c>
      <c r="BU40" s="374">
        <f t="shared" si="20"/>
        <v>0.46779661016949153</v>
      </c>
      <c r="BV40" s="374">
        <f t="shared" si="20"/>
        <v>0.46034482758620687</v>
      </c>
      <c r="BW40" s="374">
        <f t="shared" si="20"/>
        <v>0.45926984126984127</v>
      </c>
      <c r="BX40" s="374">
        <f t="shared" si="20"/>
        <v>0.45926984126984127</v>
      </c>
      <c r="BY40" s="374">
        <f t="shared" si="20"/>
        <v>0.453125</v>
      </c>
      <c r="BZ40" s="374">
        <f t="shared" si="20"/>
        <v>0.453125</v>
      </c>
      <c r="CA40" s="374">
        <f t="shared" si="20"/>
        <v>0.45140397058823528</v>
      </c>
      <c r="CB40" s="374">
        <f t="shared" si="20"/>
        <v>0.45140397058823528</v>
      </c>
      <c r="CC40" s="374">
        <f>+CC39/CC37</f>
        <v>0.45069478260869567</v>
      </c>
      <c r="CD40" s="374">
        <f>+CD39/CD37</f>
        <v>0.4513888888888889</v>
      </c>
      <c r="CE40" s="374">
        <f t="shared" ref="CE40:CI40" si="21">+CE39/CE37</f>
        <v>0.4513888888888889</v>
      </c>
      <c r="CF40" s="374">
        <f t="shared" si="21"/>
        <v>0.44492723684210528</v>
      </c>
      <c r="CG40" s="374">
        <f t="shared" si="21"/>
        <v>0.44492723684210528</v>
      </c>
      <c r="CH40" s="374">
        <f t="shared" si="21"/>
        <v>0.44133247058823522</v>
      </c>
      <c r="CI40" s="374">
        <f t="shared" si="21"/>
        <v>0.44133247058823522</v>
      </c>
      <c r="CJ40" s="374">
        <f>+CJ39/CJ37</f>
        <v>0.43645916666666668</v>
      </c>
      <c r="CK40" s="374">
        <f>+CK39/CK37</f>
        <v>0</v>
      </c>
    </row>
    <row r="41" spans="2:89" s="6" customFormat="1" ht="18" customHeight="1">
      <c r="B41" s="77" t="s">
        <v>1131</v>
      </c>
      <c r="C41" s="231" t="s">
        <v>455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0">
        <v>0</v>
      </c>
      <c r="Z41" s="80">
        <v>0</v>
      </c>
      <c r="AA41" s="80">
        <v>0</v>
      </c>
      <c r="AB41" s="80">
        <v>0</v>
      </c>
      <c r="AC41" s="80">
        <v>0</v>
      </c>
      <c r="AD41" s="80">
        <v>0</v>
      </c>
      <c r="AE41" s="80">
        <v>0</v>
      </c>
      <c r="AF41" s="80">
        <v>0</v>
      </c>
      <c r="AG41" s="80">
        <v>0</v>
      </c>
      <c r="AH41" s="80">
        <v>0</v>
      </c>
      <c r="AI41" s="80">
        <v>0</v>
      </c>
      <c r="AJ41" s="80">
        <v>0</v>
      </c>
      <c r="AK41" s="80">
        <v>0</v>
      </c>
      <c r="AL41" s="80">
        <v>0</v>
      </c>
      <c r="AM41" s="80">
        <v>0</v>
      </c>
      <c r="AN41" s="80">
        <v>0</v>
      </c>
      <c r="AO41" s="80">
        <v>0</v>
      </c>
      <c r="AP41" s="80">
        <v>0</v>
      </c>
      <c r="AQ41" s="80">
        <v>0</v>
      </c>
      <c r="AR41" s="80">
        <v>0</v>
      </c>
      <c r="AS41" s="80">
        <v>0</v>
      </c>
      <c r="AT41" s="80">
        <v>0</v>
      </c>
      <c r="AU41" s="80">
        <v>0</v>
      </c>
      <c r="AV41" s="80">
        <v>0</v>
      </c>
      <c r="AW41" s="80">
        <v>0</v>
      </c>
      <c r="AX41" s="80">
        <v>0</v>
      </c>
      <c r="AY41" s="80">
        <v>0</v>
      </c>
      <c r="AZ41" s="80">
        <v>0</v>
      </c>
      <c r="BA41" s="80">
        <v>0</v>
      </c>
      <c r="BB41" s="80">
        <v>0</v>
      </c>
      <c r="BC41" s="80">
        <v>0</v>
      </c>
      <c r="BD41" s="80">
        <v>0</v>
      </c>
      <c r="BE41" s="80">
        <v>0</v>
      </c>
      <c r="BF41" s="80">
        <v>0</v>
      </c>
      <c r="BG41" s="80">
        <v>0</v>
      </c>
      <c r="BH41" s="80">
        <v>40.721904289999991</v>
      </c>
      <c r="BI41" s="80">
        <v>44.039665200000009</v>
      </c>
      <c r="BJ41" s="80">
        <v>84.761569489999999</v>
      </c>
      <c r="BK41" s="80">
        <v>46.054056839999987</v>
      </c>
      <c r="BL41" s="80">
        <v>130.81562632999999</v>
      </c>
      <c r="BM41" s="80">
        <v>61.967156269999997</v>
      </c>
      <c r="BN41" s="80">
        <v>192.78278259999999</v>
      </c>
      <c r="BO41" s="80">
        <v>45.365772700000001</v>
      </c>
      <c r="BP41" s="80">
        <v>55.548293349999987</v>
      </c>
      <c r="BQ41" s="80">
        <v>100.91406604999999</v>
      </c>
      <c r="BR41" s="80">
        <v>52.893536570000002</v>
      </c>
      <c r="BS41" s="80">
        <v>153.80760262000001</v>
      </c>
      <c r="BT41" s="80">
        <v>79.602951810000036</v>
      </c>
      <c r="BU41" s="80">
        <v>233.41055443000005</v>
      </c>
      <c r="BV41" s="80">
        <v>56.702676799999999</v>
      </c>
      <c r="BW41" s="80">
        <v>65.50685383000021</v>
      </c>
      <c r="BX41" s="80">
        <v>122.20953063000022</v>
      </c>
      <c r="BY41" s="80">
        <v>70.557607810000093</v>
      </c>
      <c r="BZ41" s="80">
        <v>192.76713844000031</v>
      </c>
      <c r="CA41" s="80">
        <v>101.98353217</v>
      </c>
      <c r="CB41" s="80">
        <v>294.75067061000038</v>
      </c>
      <c r="CC41" s="80">
        <v>67.8</v>
      </c>
      <c r="CD41" s="80">
        <v>80.736000000000004</v>
      </c>
      <c r="CE41" s="80">
        <v>148.51599999999999</v>
      </c>
      <c r="CF41" s="80">
        <v>81.593259880000232</v>
      </c>
      <c r="CG41" s="80">
        <v>230.1</v>
      </c>
      <c r="CH41" s="80">
        <v>118.30827736000003</v>
      </c>
      <c r="CI41" s="80">
        <v>348.41767638000005</v>
      </c>
      <c r="CJ41" s="80">
        <v>85.421000000000006</v>
      </c>
      <c r="CK41" s="80"/>
    </row>
    <row r="42" spans="2:89" s="6" customFormat="1" ht="18" customHeight="1">
      <c r="B42" s="77" t="s">
        <v>453</v>
      </c>
      <c r="C42" s="231" t="s">
        <v>456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0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0">
        <v>0</v>
      </c>
      <c r="Z42" s="80">
        <v>0</v>
      </c>
      <c r="AA42" s="80">
        <v>0</v>
      </c>
      <c r="AB42" s="80">
        <v>0</v>
      </c>
      <c r="AC42" s="80">
        <v>0</v>
      </c>
      <c r="AD42" s="80">
        <v>0</v>
      </c>
      <c r="AE42" s="80">
        <v>0</v>
      </c>
      <c r="AF42" s="80">
        <v>0</v>
      </c>
      <c r="AG42" s="80">
        <v>0</v>
      </c>
      <c r="AH42" s="80">
        <v>0</v>
      </c>
      <c r="AI42" s="80">
        <v>0</v>
      </c>
      <c r="AJ42" s="80">
        <v>0</v>
      </c>
      <c r="AK42" s="80">
        <v>0</v>
      </c>
      <c r="AL42" s="80">
        <v>0</v>
      </c>
      <c r="AM42" s="80">
        <v>0</v>
      </c>
      <c r="AN42" s="80">
        <v>0</v>
      </c>
      <c r="AO42" s="80">
        <v>0</v>
      </c>
      <c r="AP42" s="80">
        <v>0</v>
      </c>
      <c r="AQ42" s="80">
        <v>0</v>
      </c>
      <c r="AR42" s="80">
        <v>0</v>
      </c>
      <c r="AS42" s="80">
        <v>0</v>
      </c>
      <c r="AT42" s="80">
        <v>0</v>
      </c>
      <c r="AU42" s="80">
        <v>0</v>
      </c>
      <c r="AV42" s="80">
        <v>0</v>
      </c>
      <c r="AW42" s="80">
        <v>0</v>
      </c>
      <c r="AX42" s="80">
        <v>0</v>
      </c>
      <c r="AY42" s="80">
        <v>0</v>
      </c>
      <c r="AZ42" s="80">
        <v>0</v>
      </c>
      <c r="BA42" s="80">
        <v>0</v>
      </c>
      <c r="BB42" s="80">
        <v>0</v>
      </c>
      <c r="BC42" s="80">
        <v>0</v>
      </c>
      <c r="BD42" s="80">
        <v>0</v>
      </c>
      <c r="BE42" s="80">
        <v>0</v>
      </c>
      <c r="BF42" s="80">
        <v>0</v>
      </c>
      <c r="BG42" s="80">
        <v>0</v>
      </c>
      <c r="BH42" s="80">
        <v>0</v>
      </c>
      <c r="BI42" s="80">
        <v>0</v>
      </c>
      <c r="BJ42" s="80">
        <v>0</v>
      </c>
      <c r="BK42" s="80">
        <v>0</v>
      </c>
      <c r="BL42" s="80">
        <v>0</v>
      </c>
      <c r="BM42" s="80">
        <v>0</v>
      </c>
      <c r="BN42" s="80">
        <v>0</v>
      </c>
      <c r="BO42" s="237">
        <f t="shared" ref="BO42:CG42" si="22">+BO41/BH41-1</f>
        <v>0.11403858662720734</v>
      </c>
      <c r="BP42" s="237">
        <f t="shared" si="22"/>
        <v>0.26132415171039902</v>
      </c>
      <c r="BQ42" s="237">
        <f t="shared" si="22"/>
        <v>0.19056391542992412</v>
      </c>
      <c r="BR42" s="237">
        <f t="shared" si="22"/>
        <v>0.14850982083427722</v>
      </c>
      <c r="BS42" s="237">
        <f t="shared" si="22"/>
        <v>0.17575863782511481</v>
      </c>
      <c r="BT42" s="237">
        <f t="shared" si="22"/>
        <v>0.28459907798831829</v>
      </c>
      <c r="BU42" s="237">
        <f t="shared" si="22"/>
        <v>0.21074377743731176</v>
      </c>
      <c r="BV42" s="237">
        <f t="shared" si="22"/>
        <v>0.24989994494241241</v>
      </c>
      <c r="BW42" s="237">
        <f t="shared" si="22"/>
        <v>0.17927752374412464</v>
      </c>
      <c r="BX42" s="237">
        <f t="shared" si="22"/>
        <v>0.21102573123402779</v>
      </c>
      <c r="BY42" s="237">
        <f t="shared" si="22"/>
        <v>0.33395519349747449</v>
      </c>
      <c r="BZ42" s="237">
        <f t="shared" si="22"/>
        <v>0.25330045561047121</v>
      </c>
      <c r="CA42" s="237">
        <f t="shared" si="22"/>
        <v>0.28115264385445093</v>
      </c>
      <c r="CB42" s="237">
        <f t="shared" si="22"/>
        <v>0.26279923943369177</v>
      </c>
      <c r="CC42" s="237">
        <v>0.19500000000000001</v>
      </c>
      <c r="CD42" s="237">
        <f t="shared" si="22"/>
        <v>0.23248172182901095</v>
      </c>
      <c r="CE42" s="237">
        <f t="shared" si="22"/>
        <v>0.21525710175293011</v>
      </c>
      <c r="CF42" s="237">
        <f t="shared" si="22"/>
        <v>0.15640626733997731</v>
      </c>
      <c r="CG42" s="237">
        <f t="shared" si="22"/>
        <v>0.19366818360287952</v>
      </c>
      <c r="CH42" s="237">
        <f t="shared" ref="CH42" si="23">+CH41/CA41-1</f>
        <v>0.16007236504407141</v>
      </c>
      <c r="CI42" s="237">
        <f t="shared" ref="CI42:CK42" si="24">+CI41/CB41-1</f>
        <v>0.18207594119780368</v>
      </c>
      <c r="CJ42" s="237">
        <f t="shared" si="24"/>
        <v>0.25989675516224198</v>
      </c>
      <c r="CK42" s="237">
        <f t="shared" si="24"/>
        <v>-1</v>
      </c>
    </row>
    <row r="43" spans="2:89" s="6" customFormat="1" ht="18" customHeight="1">
      <c r="B43" s="77" t="s">
        <v>454</v>
      </c>
      <c r="C43" s="231" t="s">
        <v>457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0">
        <v>0</v>
      </c>
      <c r="Z43" s="80">
        <v>0</v>
      </c>
      <c r="AA43" s="80">
        <v>0</v>
      </c>
      <c r="AB43" s="80">
        <v>0</v>
      </c>
      <c r="AC43" s="80">
        <v>0</v>
      </c>
      <c r="AD43" s="80">
        <v>0</v>
      </c>
      <c r="AE43" s="80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0</v>
      </c>
      <c r="AK43" s="80">
        <v>0</v>
      </c>
      <c r="AL43" s="80">
        <v>0</v>
      </c>
      <c r="AM43" s="80">
        <v>0</v>
      </c>
      <c r="AN43" s="80">
        <v>0</v>
      </c>
      <c r="AO43" s="80">
        <v>0</v>
      </c>
      <c r="AP43" s="80">
        <v>0</v>
      </c>
      <c r="AQ43" s="80">
        <v>0</v>
      </c>
      <c r="AR43" s="80">
        <v>0</v>
      </c>
      <c r="AS43" s="80">
        <v>0</v>
      </c>
      <c r="AT43" s="80">
        <v>0</v>
      </c>
      <c r="AU43" s="80">
        <v>0</v>
      </c>
      <c r="AV43" s="80">
        <v>0</v>
      </c>
      <c r="AW43" s="80">
        <v>0</v>
      </c>
      <c r="AX43" s="80">
        <v>0</v>
      </c>
      <c r="AY43" s="80">
        <v>0</v>
      </c>
      <c r="AZ43" s="80">
        <v>0</v>
      </c>
      <c r="BA43" s="80">
        <v>0</v>
      </c>
      <c r="BB43" s="80">
        <v>0</v>
      </c>
      <c r="BC43" s="80">
        <v>0</v>
      </c>
      <c r="BD43" s="80">
        <v>0</v>
      </c>
      <c r="BE43" s="80">
        <v>0</v>
      </c>
      <c r="BF43" s="80">
        <v>0</v>
      </c>
      <c r="BG43" s="80">
        <v>0</v>
      </c>
      <c r="BH43" s="82">
        <v>0.39278458507471714</v>
      </c>
      <c r="BI43" s="82">
        <v>0.40092381719559483</v>
      </c>
      <c r="BJ43" s="82">
        <v>0.39701349517802553</v>
      </c>
      <c r="BK43" s="82">
        <v>0.45858041916639131</v>
      </c>
      <c r="BL43" s="82">
        <v>0.41868832636120135</v>
      </c>
      <c r="BM43" s="82">
        <v>0.44900000000000001</v>
      </c>
      <c r="BN43" s="82">
        <v>0.42853431315707141</v>
      </c>
      <c r="BO43" s="82">
        <v>0.45100000000000001</v>
      </c>
      <c r="BP43" s="82">
        <v>0.44297624114134915</v>
      </c>
      <c r="BQ43" s="82">
        <v>0.44656984158850072</v>
      </c>
      <c r="BR43" s="82">
        <v>0.4492810976734431</v>
      </c>
      <c r="BS43" s="82">
        <v>0.44750222672705486</v>
      </c>
      <c r="BT43" s="82">
        <v>0.47362676901717243</v>
      </c>
      <c r="BU43" s="82">
        <v>0.45641180961227185</v>
      </c>
      <c r="BV43" s="82">
        <v>0.46664786097011951</v>
      </c>
      <c r="BW43" s="82">
        <v>0.45933805213859491</v>
      </c>
      <c r="BX43" s="82">
        <v>0.46272965118579695</v>
      </c>
      <c r="BY43" s="82">
        <v>0.45041698998043528</v>
      </c>
      <c r="BZ43" s="82">
        <v>0.45822290834852797</v>
      </c>
      <c r="CA43" s="82">
        <v>0.48171539350204162</v>
      </c>
      <c r="CB43" s="82">
        <v>0.46635129228213629</v>
      </c>
      <c r="CC43" s="82">
        <v>0.53500000000000003</v>
      </c>
      <c r="CD43" s="82">
        <v>0.501</v>
      </c>
      <c r="CE43" s="82">
        <v>0.51600000000000001</v>
      </c>
      <c r="CF43" s="82">
        <v>0.52500000000000002</v>
      </c>
      <c r="CG43" s="82">
        <v>0.52</v>
      </c>
      <c r="CH43" s="82">
        <v>0.54304267100859505</v>
      </c>
      <c r="CI43" s="82">
        <v>0.52753573409271171</v>
      </c>
      <c r="CJ43" s="82">
        <v>0.54800000000000004</v>
      </c>
      <c r="CK43" s="82"/>
    </row>
    <row r="44" spans="2:89" ht="6.75" customHeight="1">
      <c r="AU44" s="208"/>
      <c r="AW44" s="208"/>
      <c r="AY44" s="208"/>
      <c r="BA44" s="208"/>
      <c r="BB44" s="208"/>
      <c r="BD44" s="208"/>
      <c r="BF44" s="208"/>
      <c r="BH44" s="208"/>
      <c r="BI44" s="208"/>
      <c r="BK44" s="208"/>
      <c r="BM44" s="208"/>
      <c r="BO44" s="208"/>
      <c r="BP44" s="208"/>
      <c r="BR44" s="208"/>
      <c r="BT44" s="208"/>
      <c r="BV44" s="208"/>
      <c r="BW44" s="208"/>
      <c r="BY44" s="208"/>
      <c r="CA44" s="208"/>
    </row>
    <row r="45" spans="2:89" ht="18" customHeight="1">
      <c r="B45" s="232" t="s">
        <v>444</v>
      </c>
      <c r="C45" s="232" t="s">
        <v>444</v>
      </c>
      <c r="D45" s="238" t="str">
        <f>+D$3</f>
        <v>1TQ05</v>
      </c>
      <c r="E45" s="238" t="str">
        <f t="shared" ref="E45:BP45" si="25">+E$3</f>
        <v>2TQ05</v>
      </c>
      <c r="F45" s="238" t="str">
        <f t="shared" si="25"/>
        <v>6M05</v>
      </c>
      <c r="G45" s="238" t="str">
        <f t="shared" si="25"/>
        <v>3TQ05</v>
      </c>
      <c r="H45" s="238" t="str">
        <f t="shared" si="25"/>
        <v>9M05</v>
      </c>
      <c r="I45" s="238" t="str">
        <f t="shared" si="25"/>
        <v>4TQ05</v>
      </c>
      <c r="J45" s="238">
        <f t="shared" si="25"/>
        <v>2005</v>
      </c>
      <c r="K45" s="238" t="str">
        <f t="shared" si="25"/>
        <v>1TQ06</v>
      </c>
      <c r="L45" s="238" t="str">
        <f t="shared" si="25"/>
        <v>2TQ06</v>
      </c>
      <c r="M45" s="238" t="str">
        <f t="shared" si="25"/>
        <v>6M06</v>
      </c>
      <c r="N45" s="238" t="str">
        <f t="shared" si="25"/>
        <v>3TQ06</v>
      </c>
      <c r="O45" s="238" t="str">
        <f t="shared" si="25"/>
        <v>9M06</v>
      </c>
      <c r="P45" s="238" t="str">
        <f t="shared" si="25"/>
        <v>4TQ06</v>
      </c>
      <c r="Q45" s="238">
        <f t="shared" si="25"/>
        <v>2006</v>
      </c>
      <c r="R45" s="238" t="str">
        <f t="shared" si="25"/>
        <v>1TQ07</v>
      </c>
      <c r="S45" s="238" t="str">
        <f t="shared" si="25"/>
        <v>2TQ07</v>
      </c>
      <c r="T45" s="238" t="str">
        <f t="shared" si="25"/>
        <v>6M07</v>
      </c>
      <c r="U45" s="238" t="str">
        <f t="shared" si="25"/>
        <v>3TQ07</v>
      </c>
      <c r="V45" s="238" t="str">
        <f t="shared" si="25"/>
        <v>9M07</v>
      </c>
      <c r="W45" s="238" t="str">
        <f t="shared" si="25"/>
        <v>4TQ07</v>
      </c>
      <c r="X45" s="238">
        <f t="shared" si="25"/>
        <v>2007</v>
      </c>
      <c r="Y45" s="238" t="str">
        <f t="shared" si="25"/>
        <v>1TQ08</v>
      </c>
      <c r="Z45" s="238" t="str">
        <f t="shared" si="25"/>
        <v>2TQ08</v>
      </c>
      <c r="AA45" s="238" t="str">
        <f t="shared" si="25"/>
        <v>6M08</v>
      </c>
      <c r="AB45" s="238" t="str">
        <f t="shared" si="25"/>
        <v>3TQ08</v>
      </c>
      <c r="AC45" s="238" t="str">
        <f t="shared" si="25"/>
        <v>9M08</v>
      </c>
      <c r="AD45" s="238" t="str">
        <f t="shared" si="25"/>
        <v>4TQ08</v>
      </c>
      <c r="AE45" s="238">
        <f t="shared" si="25"/>
        <v>2008</v>
      </c>
      <c r="AF45" s="238" t="str">
        <f t="shared" si="25"/>
        <v>1TQ09</v>
      </c>
      <c r="AG45" s="238" t="str">
        <f t="shared" si="25"/>
        <v>2TQ09</v>
      </c>
      <c r="AH45" s="238" t="str">
        <f t="shared" si="25"/>
        <v>6M09</v>
      </c>
      <c r="AI45" s="238" t="str">
        <f t="shared" si="25"/>
        <v>3TQ09</v>
      </c>
      <c r="AJ45" s="238" t="str">
        <f t="shared" si="25"/>
        <v>9M09</v>
      </c>
      <c r="AK45" s="238" t="str">
        <f t="shared" si="25"/>
        <v>4TQ09</v>
      </c>
      <c r="AL45" s="238">
        <f t="shared" si="25"/>
        <v>2009</v>
      </c>
      <c r="AM45" s="238" t="str">
        <f t="shared" si="25"/>
        <v>1TQ10</v>
      </c>
      <c r="AN45" s="238" t="str">
        <f t="shared" si="25"/>
        <v>2TQ10</v>
      </c>
      <c r="AO45" s="238" t="str">
        <f t="shared" si="25"/>
        <v>6M10</v>
      </c>
      <c r="AP45" s="238" t="str">
        <f t="shared" si="25"/>
        <v>3TQ10</v>
      </c>
      <c r="AQ45" s="238" t="str">
        <f t="shared" si="25"/>
        <v>9M10</v>
      </c>
      <c r="AR45" s="238" t="str">
        <f t="shared" si="25"/>
        <v>4TQ10</v>
      </c>
      <c r="AS45" s="238">
        <f t="shared" si="25"/>
        <v>2010</v>
      </c>
      <c r="AT45" s="238" t="str">
        <f t="shared" si="25"/>
        <v>1TQ11</v>
      </c>
      <c r="AU45" s="238" t="str">
        <f t="shared" si="25"/>
        <v>2TQ11</v>
      </c>
      <c r="AV45" s="238" t="str">
        <f t="shared" si="25"/>
        <v>6M11</v>
      </c>
      <c r="AW45" s="238" t="str">
        <f t="shared" si="25"/>
        <v>3TQ11</v>
      </c>
      <c r="AX45" s="238" t="str">
        <f t="shared" si="25"/>
        <v>9M11</v>
      </c>
      <c r="AY45" s="238" t="str">
        <f t="shared" si="25"/>
        <v>4TQ11</v>
      </c>
      <c r="AZ45" s="238">
        <f t="shared" si="25"/>
        <v>2011</v>
      </c>
      <c r="BA45" s="238" t="str">
        <f t="shared" si="25"/>
        <v>1QT12</v>
      </c>
      <c r="BB45" s="238" t="str">
        <f t="shared" si="25"/>
        <v>2TQ12</v>
      </c>
      <c r="BC45" s="238" t="str">
        <f t="shared" si="25"/>
        <v>6M12</v>
      </c>
      <c r="BD45" s="238" t="str">
        <f t="shared" si="25"/>
        <v>3TQ12</v>
      </c>
      <c r="BE45" s="238" t="str">
        <f t="shared" si="25"/>
        <v>9M12</v>
      </c>
      <c r="BF45" s="238" t="str">
        <f t="shared" si="25"/>
        <v>4TQ12</v>
      </c>
      <c r="BG45" s="238">
        <f t="shared" si="25"/>
        <v>2012</v>
      </c>
      <c r="BH45" s="238" t="str">
        <f t="shared" si="25"/>
        <v>1TQ13</v>
      </c>
      <c r="BI45" s="238" t="str">
        <f t="shared" si="25"/>
        <v>2TQ13</v>
      </c>
      <c r="BJ45" s="238" t="str">
        <f t="shared" si="25"/>
        <v>6M13</v>
      </c>
      <c r="BK45" s="238" t="str">
        <f t="shared" si="25"/>
        <v>3TQ13</v>
      </c>
      <c r="BL45" s="238" t="str">
        <f t="shared" si="25"/>
        <v>9M13</v>
      </c>
      <c r="BM45" s="238" t="str">
        <f t="shared" si="25"/>
        <v>4TQ13</v>
      </c>
      <c r="BN45" s="238">
        <f t="shared" si="25"/>
        <v>2013</v>
      </c>
      <c r="BO45" s="238" t="str">
        <f t="shared" si="25"/>
        <v>1TQ14</v>
      </c>
      <c r="BP45" s="238" t="str">
        <f t="shared" si="25"/>
        <v>2TQ14</v>
      </c>
      <c r="BQ45" s="238" t="str">
        <f t="shared" ref="BQ45:CK45" si="26">+BQ$3</f>
        <v>6M14</v>
      </c>
      <c r="BR45" s="238" t="str">
        <f t="shared" si="26"/>
        <v>3TQ14</v>
      </c>
      <c r="BS45" s="238" t="str">
        <f t="shared" si="26"/>
        <v>9M14</v>
      </c>
      <c r="BT45" s="238" t="str">
        <f t="shared" si="26"/>
        <v>4TQ14</v>
      </c>
      <c r="BU45" s="238">
        <f t="shared" si="26"/>
        <v>2014</v>
      </c>
      <c r="BV45" s="238" t="str">
        <f t="shared" si="26"/>
        <v>1TQ15</v>
      </c>
      <c r="BW45" s="238" t="str">
        <f t="shared" si="26"/>
        <v>2TQ15</v>
      </c>
      <c r="BX45" s="238" t="str">
        <f t="shared" si="26"/>
        <v>6M15</v>
      </c>
      <c r="BY45" s="238" t="str">
        <f t="shared" si="26"/>
        <v>3TQ15</v>
      </c>
      <c r="BZ45" s="238" t="str">
        <f t="shared" si="26"/>
        <v>9M15</v>
      </c>
      <c r="CA45" s="238" t="str">
        <f t="shared" si="26"/>
        <v>4TQ15</v>
      </c>
      <c r="CB45" s="238">
        <f t="shared" si="26"/>
        <v>2015</v>
      </c>
      <c r="CC45" s="238" t="str">
        <f t="shared" si="26"/>
        <v>1TQ16</v>
      </c>
      <c r="CD45" s="238" t="str">
        <f t="shared" si="26"/>
        <v>2TQ16</v>
      </c>
      <c r="CE45" s="238" t="str">
        <f t="shared" si="26"/>
        <v>6M16</v>
      </c>
      <c r="CF45" s="238" t="str">
        <f t="shared" si="26"/>
        <v>3TQ16</v>
      </c>
      <c r="CG45" s="238" t="str">
        <f t="shared" si="26"/>
        <v>9M16</v>
      </c>
      <c r="CH45" s="238" t="str">
        <f t="shared" si="26"/>
        <v>4TQ16</v>
      </c>
      <c r="CI45" s="238">
        <f t="shared" si="26"/>
        <v>2016</v>
      </c>
      <c r="CJ45" s="238" t="str">
        <f t="shared" si="26"/>
        <v>1TQ17</v>
      </c>
      <c r="CK45" s="238" t="str">
        <f t="shared" si="26"/>
        <v>2TQ17</v>
      </c>
    </row>
    <row r="46" spans="2:89" s="6" customFormat="1" ht="18" customHeight="1">
      <c r="B46" s="77" t="s">
        <v>416</v>
      </c>
      <c r="C46" s="231" t="s">
        <v>398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0</v>
      </c>
      <c r="AH46" s="78">
        <v>0</v>
      </c>
      <c r="AI46" s="78">
        <v>0</v>
      </c>
      <c r="AJ46" s="78">
        <v>0</v>
      </c>
      <c r="AK46" s="78">
        <v>0</v>
      </c>
      <c r="AL46" s="78">
        <v>0</v>
      </c>
      <c r="AM46" s="78">
        <v>0</v>
      </c>
      <c r="AN46" s="78">
        <v>0</v>
      </c>
      <c r="AO46" s="78">
        <v>0</v>
      </c>
      <c r="AP46" s="78">
        <v>0</v>
      </c>
      <c r="AQ46" s="78">
        <v>0</v>
      </c>
      <c r="AR46" s="78">
        <v>0</v>
      </c>
      <c r="AS46" s="78">
        <v>0</v>
      </c>
      <c r="AT46" s="78">
        <v>0</v>
      </c>
      <c r="AU46" s="78">
        <v>0</v>
      </c>
      <c r="AV46" s="78">
        <v>0</v>
      </c>
      <c r="AW46" s="78">
        <v>0</v>
      </c>
      <c r="AX46" s="78">
        <v>0</v>
      </c>
      <c r="AY46" s="78">
        <v>0</v>
      </c>
      <c r="AZ46" s="78">
        <v>0</v>
      </c>
      <c r="BA46" s="78">
        <v>0</v>
      </c>
      <c r="BB46" s="78">
        <v>0</v>
      </c>
      <c r="BC46" s="78">
        <v>0</v>
      </c>
      <c r="BD46" s="78">
        <v>0</v>
      </c>
      <c r="BE46" s="78">
        <v>0</v>
      </c>
      <c r="BF46" s="78">
        <v>0</v>
      </c>
      <c r="BG46" s="78">
        <v>0</v>
      </c>
      <c r="BH46" s="78">
        <v>0</v>
      </c>
      <c r="BI46" s="78">
        <v>0</v>
      </c>
      <c r="BJ46" s="78">
        <v>0</v>
      </c>
      <c r="BK46" s="78">
        <v>9</v>
      </c>
      <c r="BL46" s="78">
        <f>BK46</f>
        <v>9</v>
      </c>
      <c r="BM46" s="78">
        <v>15</v>
      </c>
      <c r="BN46" s="78">
        <f>BM46</f>
        <v>15</v>
      </c>
      <c r="BO46" s="78">
        <v>15</v>
      </c>
      <c r="BP46" s="78">
        <v>20</v>
      </c>
      <c r="BQ46" s="78">
        <f>BP46</f>
        <v>20</v>
      </c>
      <c r="BR46" s="78">
        <v>23</v>
      </c>
      <c r="BS46" s="78">
        <f>BR46</f>
        <v>23</v>
      </c>
      <c r="BT46" s="78">
        <v>25</v>
      </c>
      <c r="BU46" s="78">
        <v>25</v>
      </c>
      <c r="BV46" s="78">
        <v>25</v>
      </c>
      <c r="BW46" s="78">
        <v>28</v>
      </c>
      <c r="BX46" s="78">
        <f>BW46</f>
        <v>28</v>
      </c>
      <c r="BY46" s="78">
        <v>28</v>
      </c>
      <c r="BZ46" s="78">
        <f>BY46</f>
        <v>28</v>
      </c>
      <c r="CA46" s="78">
        <v>37</v>
      </c>
      <c r="CB46" s="78">
        <f>CA46</f>
        <v>37</v>
      </c>
      <c r="CC46" s="78">
        <v>41</v>
      </c>
      <c r="CD46" s="78">
        <v>52</v>
      </c>
      <c r="CE46" s="78">
        <f>CD46</f>
        <v>52</v>
      </c>
      <c r="CF46" s="78">
        <v>52</v>
      </c>
      <c r="CG46" s="78">
        <f>CF46</f>
        <v>52</v>
      </c>
      <c r="CH46" s="78">
        <v>59</v>
      </c>
      <c r="CI46" s="78">
        <f>CH46</f>
        <v>59</v>
      </c>
      <c r="CJ46" s="78">
        <v>64</v>
      </c>
      <c r="CK46" s="78">
        <v>66</v>
      </c>
    </row>
    <row r="47" spans="2:89" s="6" customFormat="1" ht="18" customHeight="1">
      <c r="B47" s="77" t="s">
        <v>1230</v>
      </c>
      <c r="C47" s="231" t="s">
        <v>1189</v>
      </c>
      <c r="D47" s="78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8">
        <v>0</v>
      </c>
      <c r="K47" s="78">
        <f>+K46-J46</f>
        <v>0</v>
      </c>
      <c r="L47" s="78">
        <f>+L46-K46</f>
        <v>0</v>
      </c>
      <c r="M47" s="78">
        <f>+M46-J46</f>
        <v>0</v>
      </c>
      <c r="N47" s="78">
        <f>+N46-M46</f>
        <v>0</v>
      </c>
      <c r="O47" s="78">
        <f>+O46-J46</f>
        <v>0</v>
      </c>
      <c r="P47" s="78">
        <f>+P46-O46</f>
        <v>0</v>
      </c>
      <c r="Q47" s="78">
        <f>+Q46-J46</f>
        <v>0</v>
      </c>
      <c r="R47" s="78">
        <f>+R46-Q46</f>
        <v>0</v>
      </c>
      <c r="S47" s="78">
        <f>+S46-R46</f>
        <v>0</v>
      </c>
      <c r="T47" s="78">
        <f>+T46-Q46</f>
        <v>0</v>
      </c>
      <c r="U47" s="78">
        <f>+U46-T46</f>
        <v>0</v>
      </c>
      <c r="V47" s="78">
        <f>+V46-Q46</f>
        <v>0</v>
      </c>
      <c r="W47" s="78">
        <f>+W46-V46</f>
        <v>0</v>
      </c>
      <c r="X47" s="78">
        <f>+X46-Q46</f>
        <v>0</v>
      </c>
      <c r="Y47" s="78">
        <f>+Y46-X46</f>
        <v>0</v>
      </c>
      <c r="Z47" s="78">
        <f>+Z46-Y46</f>
        <v>0</v>
      </c>
      <c r="AA47" s="78">
        <f>+AA46-X46</f>
        <v>0</v>
      </c>
      <c r="AB47" s="78">
        <f>+AB46-AA46</f>
        <v>0</v>
      </c>
      <c r="AC47" s="78">
        <f>+AC46-X46</f>
        <v>0</v>
      </c>
      <c r="AD47" s="78">
        <f>+AD46-AC46</f>
        <v>0</v>
      </c>
      <c r="AE47" s="78">
        <f>+AE46-X46</f>
        <v>0</v>
      </c>
      <c r="AF47" s="78">
        <f>+AF46-AE46</f>
        <v>0</v>
      </c>
      <c r="AG47" s="78">
        <f>+AG46-AF46</f>
        <v>0</v>
      </c>
      <c r="AH47" s="78">
        <f>+AH46-AE46</f>
        <v>0</v>
      </c>
      <c r="AI47" s="78">
        <f>+AI46-AH46</f>
        <v>0</v>
      </c>
      <c r="AJ47" s="78">
        <f>+AJ46-AE46</f>
        <v>0</v>
      </c>
      <c r="AK47" s="78">
        <f>+AK46-AJ46</f>
        <v>0</v>
      </c>
      <c r="AL47" s="78">
        <f>+AL46-AE46</f>
        <v>0</v>
      </c>
      <c r="AM47" s="78">
        <f>+AM46-AL46</f>
        <v>0</v>
      </c>
      <c r="AN47" s="78">
        <f>+AN46-AM46</f>
        <v>0</v>
      </c>
      <c r="AO47" s="78">
        <f>+AO46-AL46</f>
        <v>0</v>
      </c>
      <c r="AP47" s="78">
        <f>+AP46-AO46</f>
        <v>0</v>
      </c>
      <c r="AQ47" s="78">
        <f>+AQ46-AL46</f>
        <v>0</v>
      </c>
      <c r="AR47" s="78">
        <f>+AR46-AQ46</f>
        <v>0</v>
      </c>
      <c r="AS47" s="78">
        <f>+AS46-AL46</f>
        <v>0</v>
      </c>
      <c r="AT47" s="78">
        <f>+AT46-AS46</f>
        <v>0</v>
      </c>
      <c r="AU47" s="78">
        <f>+AU46-AT46</f>
        <v>0</v>
      </c>
      <c r="AV47" s="78">
        <f>+AV46-AS46</f>
        <v>0</v>
      </c>
      <c r="AW47" s="78">
        <f>+AW46-AV46</f>
        <v>0</v>
      </c>
      <c r="AX47" s="78">
        <f>+AX46-AS46</f>
        <v>0</v>
      </c>
      <c r="AY47" s="78">
        <f>+AY46-AX46</f>
        <v>0</v>
      </c>
      <c r="AZ47" s="78">
        <f>+AZ46-AS46</f>
        <v>0</v>
      </c>
      <c r="BA47" s="78">
        <f>+BA46-AZ46</f>
        <v>0</v>
      </c>
      <c r="BB47" s="78">
        <f>+BB46-BA46</f>
        <v>0</v>
      </c>
      <c r="BC47" s="78">
        <f>+BC46-AZ46</f>
        <v>0</v>
      </c>
      <c r="BD47" s="78">
        <f>+BD46-BC46</f>
        <v>0</v>
      </c>
      <c r="BE47" s="78">
        <f>+BE46-AZ46</f>
        <v>0</v>
      </c>
      <c r="BF47" s="78">
        <f>+BF46-BE46</f>
        <v>0</v>
      </c>
      <c r="BG47" s="78">
        <f>+BG46-AZ46</f>
        <v>0</v>
      </c>
      <c r="BH47" s="78">
        <f>+BH46-BG46</f>
        <v>0</v>
      </c>
      <c r="BI47" s="78">
        <f>+BI46-BH46</f>
        <v>0</v>
      </c>
      <c r="BJ47" s="78">
        <f>+BJ46-BG46</f>
        <v>0</v>
      </c>
      <c r="BK47" s="78">
        <f>+BK46-BJ46</f>
        <v>9</v>
      </c>
      <c r="BL47" s="78">
        <f>+BL46-BG46</f>
        <v>9</v>
      </c>
      <c r="BM47" s="78">
        <f>+BM46-BL46</f>
        <v>6</v>
      </c>
      <c r="BN47" s="78">
        <f>+BN46-BG46</f>
        <v>15</v>
      </c>
      <c r="BO47" s="78">
        <f>+BO46-BN46</f>
        <v>0</v>
      </c>
      <c r="BP47" s="78">
        <f>+BP46-BO46</f>
        <v>5</v>
      </c>
      <c r="BQ47" s="78">
        <f>+BQ46-BN46</f>
        <v>5</v>
      </c>
      <c r="BR47" s="78">
        <f>+BR46-BQ46</f>
        <v>3</v>
      </c>
      <c r="BS47" s="78">
        <f>+BS46-BN46</f>
        <v>8</v>
      </c>
      <c r="BT47" s="78">
        <f>+BT46-BS46</f>
        <v>2</v>
      </c>
      <c r="BU47" s="78">
        <f>+BU46-BN46</f>
        <v>10</v>
      </c>
      <c r="BV47" s="78">
        <f>+BV46-BU46</f>
        <v>0</v>
      </c>
      <c r="BW47" s="78">
        <f>+BW46-BV46</f>
        <v>3</v>
      </c>
      <c r="BX47" s="78">
        <f>+BX46-BU46</f>
        <v>3</v>
      </c>
      <c r="BY47" s="78">
        <f>+BY46-BX46</f>
        <v>0</v>
      </c>
      <c r="BZ47" s="78">
        <f>+BZ46-BU46</f>
        <v>3</v>
      </c>
      <c r="CA47" s="78">
        <f>+CA46-BZ46</f>
        <v>9</v>
      </c>
      <c r="CB47" s="78">
        <f>+CB46-BU46</f>
        <v>12</v>
      </c>
      <c r="CC47" s="78">
        <f>+CC46-CB46</f>
        <v>4</v>
      </c>
      <c r="CD47" s="78">
        <f>+CD46-CC46</f>
        <v>11</v>
      </c>
      <c r="CE47" s="78">
        <f>+CE46-CB46</f>
        <v>15</v>
      </c>
      <c r="CF47" s="78">
        <f>+CF46-CE46</f>
        <v>0</v>
      </c>
      <c r="CG47" s="78">
        <f>+CG46-CB46</f>
        <v>15</v>
      </c>
      <c r="CH47" s="78">
        <f>+CH46-CG46</f>
        <v>7</v>
      </c>
      <c r="CI47" s="78">
        <f>+CI46-CB46</f>
        <v>22</v>
      </c>
      <c r="CJ47" s="78">
        <f>+CJ46-CI46</f>
        <v>5</v>
      </c>
      <c r="CK47" s="78">
        <f>+CK46-CJ46</f>
        <v>2</v>
      </c>
    </row>
    <row r="48" spans="2:89" s="6" customFormat="1" ht="18" customHeight="1">
      <c r="B48" s="77" t="s">
        <v>441</v>
      </c>
      <c r="C48" s="231" t="s">
        <v>401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0</v>
      </c>
      <c r="AE48" s="80">
        <v>0</v>
      </c>
      <c r="AF48" s="80">
        <v>0</v>
      </c>
      <c r="AG48" s="80">
        <v>0</v>
      </c>
      <c r="AH48" s="80">
        <v>0</v>
      </c>
      <c r="AI48" s="80">
        <v>0</v>
      </c>
      <c r="AJ48" s="80">
        <v>0</v>
      </c>
      <c r="AK48" s="80">
        <v>0</v>
      </c>
      <c r="AL48" s="80">
        <v>0</v>
      </c>
      <c r="AM48" s="80">
        <v>0</v>
      </c>
      <c r="AN48" s="80">
        <v>0</v>
      </c>
      <c r="AO48" s="80">
        <v>0</v>
      </c>
      <c r="AP48" s="80">
        <v>0</v>
      </c>
      <c r="AQ48" s="80">
        <v>0</v>
      </c>
      <c r="AR48" s="80">
        <v>0</v>
      </c>
      <c r="AS48" s="80">
        <v>0</v>
      </c>
      <c r="AT48" s="80">
        <v>0</v>
      </c>
      <c r="AU48" s="80">
        <v>0</v>
      </c>
      <c r="AV48" s="80">
        <v>0</v>
      </c>
      <c r="AW48" s="80">
        <v>0</v>
      </c>
      <c r="AX48" s="80">
        <v>0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E48" s="80">
        <v>0</v>
      </c>
      <c r="BF48" s="80">
        <v>0</v>
      </c>
      <c r="BG48" s="80">
        <v>0</v>
      </c>
      <c r="BH48" s="80">
        <v>0</v>
      </c>
      <c r="BI48" s="80">
        <v>0</v>
      </c>
      <c r="BJ48" s="80">
        <v>0</v>
      </c>
      <c r="BK48" s="80">
        <v>1.4</v>
      </c>
      <c r="BL48" s="80">
        <v>1.4</v>
      </c>
      <c r="BM48" s="80">
        <v>2.2000000000000002</v>
      </c>
      <c r="BN48" s="80">
        <v>2.2000000000000002</v>
      </c>
      <c r="BO48" s="80">
        <v>2.2000000000000002</v>
      </c>
      <c r="BP48" s="80">
        <v>2.5</v>
      </c>
      <c r="BQ48" s="80">
        <v>2.5</v>
      </c>
      <c r="BR48" s="80">
        <v>3</v>
      </c>
      <c r="BS48" s="80">
        <v>3</v>
      </c>
      <c r="BT48" s="80">
        <v>3.3</v>
      </c>
      <c r="BU48" s="80">
        <v>3.3</v>
      </c>
      <c r="BV48" s="80">
        <v>3.3</v>
      </c>
      <c r="BW48" s="80">
        <v>3.8010000000000002</v>
      </c>
      <c r="BX48" s="80">
        <f>BW48</f>
        <v>3.8010000000000002</v>
      </c>
      <c r="BY48" s="80">
        <v>3.8</v>
      </c>
      <c r="BZ48" s="80">
        <f>BY48</f>
        <v>3.8</v>
      </c>
      <c r="CA48" s="80">
        <v>5.3680000000000003</v>
      </c>
      <c r="CB48" s="80">
        <f>CA48</f>
        <v>5.3680000000000003</v>
      </c>
      <c r="CC48" s="80">
        <v>6.0901100000000001</v>
      </c>
      <c r="CD48" s="80">
        <v>8.0619999999999994</v>
      </c>
      <c r="CE48" s="80">
        <f>CD48</f>
        <v>8.0619999999999994</v>
      </c>
      <c r="CF48" s="80">
        <v>8.0617199999999993</v>
      </c>
      <c r="CG48" s="80">
        <f>CF48</f>
        <v>8.0617199999999993</v>
      </c>
      <c r="CH48" s="80">
        <v>8.6921900000000001</v>
      </c>
      <c r="CI48" s="80">
        <f>CH48</f>
        <v>8.6921900000000001</v>
      </c>
      <c r="CJ48" s="80">
        <v>9.4930000000000003</v>
      </c>
      <c r="CK48" s="80"/>
    </row>
    <row r="49" spans="2:89" s="6" customFormat="1" ht="18" customHeight="1">
      <c r="B49" s="77" t="s">
        <v>1120</v>
      </c>
      <c r="C49" s="231" t="s">
        <v>436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0">
        <v>0</v>
      </c>
      <c r="Z49" s="80">
        <v>0</v>
      </c>
      <c r="AA49" s="80">
        <v>0</v>
      </c>
      <c r="AB49" s="80">
        <v>0</v>
      </c>
      <c r="AC49" s="80">
        <v>0</v>
      </c>
      <c r="AD49" s="80">
        <v>0</v>
      </c>
      <c r="AE49" s="80">
        <v>0</v>
      </c>
      <c r="AF49" s="80">
        <v>0</v>
      </c>
      <c r="AG49" s="80">
        <v>0</v>
      </c>
      <c r="AH49" s="80">
        <v>0</v>
      </c>
      <c r="AI49" s="80">
        <v>0</v>
      </c>
      <c r="AJ49" s="80">
        <v>0</v>
      </c>
      <c r="AK49" s="80">
        <v>0</v>
      </c>
      <c r="AL49" s="80">
        <v>0</v>
      </c>
      <c r="AM49" s="80">
        <v>0</v>
      </c>
      <c r="AN49" s="80">
        <v>0</v>
      </c>
      <c r="AO49" s="80">
        <v>0</v>
      </c>
      <c r="AP49" s="80">
        <v>0</v>
      </c>
      <c r="AQ49" s="80">
        <v>0</v>
      </c>
      <c r="AR49" s="80">
        <v>0</v>
      </c>
      <c r="AS49" s="80">
        <v>0</v>
      </c>
      <c r="AT49" s="80">
        <v>0</v>
      </c>
      <c r="AU49" s="80">
        <v>0</v>
      </c>
      <c r="AV49" s="80">
        <v>0</v>
      </c>
      <c r="AW49" s="80">
        <v>0</v>
      </c>
      <c r="AX49" s="80">
        <v>0</v>
      </c>
      <c r="AY49" s="80">
        <v>0</v>
      </c>
      <c r="AZ49" s="80">
        <v>0</v>
      </c>
      <c r="BA49" s="80">
        <v>0</v>
      </c>
      <c r="BB49" s="80">
        <v>0</v>
      </c>
      <c r="BC49" s="80">
        <v>0</v>
      </c>
      <c r="BD49" s="80">
        <v>0</v>
      </c>
      <c r="BE49" s="80">
        <v>0</v>
      </c>
      <c r="BF49" s="80">
        <v>0</v>
      </c>
      <c r="BG49" s="80">
        <v>0</v>
      </c>
      <c r="BH49" s="80">
        <v>0</v>
      </c>
      <c r="BI49" s="80">
        <v>0</v>
      </c>
      <c r="BJ49" s="80">
        <v>0</v>
      </c>
      <c r="BK49" s="374">
        <f>+BK48/BK46</f>
        <v>0.15555555555555556</v>
      </c>
      <c r="BL49" s="374">
        <f t="shared" ref="BL49:CB49" si="27">+BL48/BL46</f>
        <v>0.15555555555555556</v>
      </c>
      <c r="BM49" s="374">
        <f t="shared" si="27"/>
        <v>0.14666666666666667</v>
      </c>
      <c r="BN49" s="374">
        <f t="shared" si="27"/>
        <v>0.14666666666666667</v>
      </c>
      <c r="BO49" s="374">
        <f t="shared" si="27"/>
        <v>0.14666666666666667</v>
      </c>
      <c r="BP49" s="374">
        <f t="shared" si="27"/>
        <v>0.125</v>
      </c>
      <c r="BQ49" s="374">
        <f t="shared" si="27"/>
        <v>0.125</v>
      </c>
      <c r="BR49" s="374">
        <f t="shared" si="27"/>
        <v>0.13043478260869565</v>
      </c>
      <c r="BS49" s="374">
        <f t="shared" si="27"/>
        <v>0.13043478260869565</v>
      </c>
      <c r="BT49" s="374">
        <f t="shared" si="27"/>
        <v>0.13200000000000001</v>
      </c>
      <c r="BU49" s="374">
        <f t="shared" si="27"/>
        <v>0.13200000000000001</v>
      </c>
      <c r="BV49" s="374">
        <f t="shared" si="27"/>
        <v>0.13200000000000001</v>
      </c>
      <c r="BW49" s="374">
        <f t="shared" si="27"/>
        <v>0.13575000000000001</v>
      </c>
      <c r="BX49" s="374">
        <f t="shared" si="27"/>
        <v>0.13575000000000001</v>
      </c>
      <c r="BY49" s="374">
        <f t="shared" si="27"/>
        <v>0.1357142857142857</v>
      </c>
      <c r="BZ49" s="374">
        <f t="shared" si="27"/>
        <v>0.1357142857142857</v>
      </c>
      <c r="CA49" s="374">
        <f t="shared" si="27"/>
        <v>0.14508108108108109</v>
      </c>
      <c r="CB49" s="374">
        <f t="shared" si="27"/>
        <v>0.14508108108108109</v>
      </c>
      <c r="CC49" s="374">
        <f>+CC48/CC46</f>
        <v>0.14853926829268294</v>
      </c>
      <c r="CD49" s="374">
        <f>+CD48/CD46</f>
        <v>0.15503846153846151</v>
      </c>
      <c r="CE49" s="374">
        <f t="shared" ref="CE49:CI49" si="28">+CE48/CE46</f>
        <v>0.15503846153846151</v>
      </c>
      <c r="CF49" s="374">
        <f>+CF48/CF46</f>
        <v>0.15503307692307691</v>
      </c>
      <c r="CG49" s="374">
        <f t="shared" si="28"/>
        <v>0.15503307692307691</v>
      </c>
      <c r="CH49" s="374">
        <f>+CH48/CH46</f>
        <v>0.14732525423728815</v>
      </c>
      <c r="CI49" s="374">
        <f t="shared" si="28"/>
        <v>0.14732525423728815</v>
      </c>
      <c r="CJ49" s="374">
        <f>+CJ48/CJ46</f>
        <v>0.14832812500000001</v>
      </c>
      <c r="CK49" s="374">
        <f>+CK48/CK46</f>
        <v>0</v>
      </c>
    </row>
    <row r="50" spans="2:89" s="6" customFormat="1" ht="18" customHeight="1">
      <c r="B50" s="77" t="s">
        <v>1132</v>
      </c>
      <c r="C50" s="231" t="s">
        <v>458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0">
        <v>0</v>
      </c>
      <c r="Z50" s="80">
        <v>0</v>
      </c>
      <c r="AA50" s="80">
        <v>0</v>
      </c>
      <c r="AB50" s="80">
        <v>0</v>
      </c>
      <c r="AC50" s="80">
        <v>0</v>
      </c>
      <c r="AD50" s="80">
        <v>0</v>
      </c>
      <c r="AE50" s="80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0</v>
      </c>
      <c r="AK50" s="80">
        <v>0</v>
      </c>
      <c r="AL50" s="80">
        <v>0</v>
      </c>
      <c r="AM50" s="80">
        <v>0</v>
      </c>
      <c r="AN50" s="80">
        <v>0</v>
      </c>
      <c r="AO50" s="80">
        <v>0</v>
      </c>
      <c r="AP50" s="80">
        <v>0</v>
      </c>
      <c r="AQ50" s="80">
        <v>0</v>
      </c>
      <c r="AR50" s="80">
        <v>0</v>
      </c>
      <c r="AS50" s="80">
        <v>0</v>
      </c>
      <c r="AT50" s="80">
        <v>0</v>
      </c>
      <c r="AU50" s="80">
        <v>0</v>
      </c>
      <c r="AV50" s="80">
        <v>0</v>
      </c>
      <c r="AW50" s="80">
        <v>0</v>
      </c>
      <c r="AX50" s="80">
        <v>0</v>
      </c>
      <c r="AY50" s="80">
        <v>0</v>
      </c>
      <c r="AZ50" s="80">
        <v>0</v>
      </c>
      <c r="BA50" s="80">
        <v>0</v>
      </c>
      <c r="BB50" s="80">
        <v>0</v>
      </c>
      <c r="BC50" s="80">
        <v>0</v>
      </c>
      <c r="BD50" s="80">
        <v>0</v>
      </c>
      <c r="BE50" s="80">
        <v>0</v>
      </c>
      <c r="BF50" s="80">
        <v>0</v>
      </c>
      <c r="BG50" s="80">
        <v>0</v>
      </c>
      <c r="BH50" s="80">
        <v>1.6397327399999999</v>
      </c>
      <c r="BI50" s="80">
        <v>2.2961037200000005</v>
      </c>
      <c r="BJ50" s="80">
        <v>3.9358364600000004</v>
      </c>
      <c r="BK50" s="80">
        <v>2.2859219299999984</v>
      </c>
      <c r="BL50" s="80">
        <v>6.2217583899999989</v>
      </c>
      <c r="BM50" s="80">
        <v>3.8810900300000002</v>
      </c>
      <c r="BN50" s="80">
        <v>10.103026109999998</v>
      </c>
      <c r="BO50" s="80">
        <v>2.3800158800000002</v>
      </c>
      <c r="BP50" s="80">
        <v>3.7154575600000008</v>
      </c>
      <c r="BQ50" s="80">
        <v>6.0954734400000001</v>
      </c>
      <c r="BR50" s="80">
        <v>4.6048006399999997</v>
      </c>
      <c r="BS50" s="80">
        <v>10.70027408</v>
      </c>
      <c r="BT50" s="80">
        <v>8.9905459099999998</v>
      </c>
      <c r="BU50" s="80">
        <v>19.130819989999999</v>
      </c>
      <c r="BV50" s="80">
        <v>5.5799252400000006</v>
      </c>
      <c r="BW50" s="80">
        <v>8.3310957999999999</v>
      </c>
      <c r="BX50" s="80">
        <v>13.91102104</v>
      </c>
      <c r="BY50" s="80">
        <v>9.2939566500000108</v>
      </c>
      <c r="BZ50" s="80">
        <v>23.20497769000001</v>
      </c>
      <c r="CA50" s="80">
        <v>18.517465940000001</v>
      </c>
      <c r="CB50" s="80">
        <v>41.722443630000051</v>
      </c>
      <c r="CC50" s="80">
        <v>10.106</v>
      </c>
      <c r="CD50" s="80">
        <v>19.824999999999999</v>
      </c>
      <c r="CE50" s="80">
        <v>29.931000000000001</v>
      </c>
      <c r="CF50" s="80">
        <v>17.725137639999993</v>
      </c>
      <c r="CG50" s="80">
        <v>47.65606369999999</v>
      </c>
      <c r="CH50" s="80">
        <v>34.332819830000005</v>
      </c>
      <c r="CI50" s="80">
        <v>81.988883529999995</v>
      </c>
      <c r="CJ50" s="80">
        <v>20.21</v>
      </c>
      <c r="CK50" s="80"/>
    </row>
    <row r="51" spans="2:89" s="6" customFormat="1" ht="18" customHeight="1">
      <c r="B51" s="77" t="s">
        <v>461</v>
      </c>
      <c r="C51" s="231" t="s">
        <v>459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0">
        <v>0</v>
      </c>
      <c r="Z51" s="80">
        <v>0</v>
      </c>
      <c r="AA51" s="80">
        <v>0</v>
      </c>
      <c r="AB51" s="80">
        <v>0</v>
      </c>
      <c r="AC51" s="80">
        <v>0</v>
      </c>
      <c r="AD51" s="80">
        <v>0</v>
      </c>
      <c r="AE51" s="80">
        <v>0</v>
      </c>
      <c r="AF51" s="80">
        <v>0</v>
      </c>
      <c r="AG51" s="80">
        <v>0</v>
      </c>
      <c r="AH51" s="80">
        <v>0</v>
      </c>
      <c r="AI51" s="80">
        <v>0</v>
      </c>
      <c r="AJ51" s="80">
        <v>0</v>
      </c>
      <c r="AK51" s="80">
        <v>0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0">
        <v>0</v>
      </c>
      <c r="BC51" s="80">
        <v>0</v>
      </c>
      <c r="BD51" s="80">
        <v>0</v>
      </c>
      <c r="BE51" s="80">
        <v>0</v>
      </c>
      <c r="BF51" s="80">
        <v>0</v>
      </c>
      <c r="BG51" s="80">
        <v>0</v>
      </c>
      <c r="BH51" s="80">
        <v>0</v>
      </c>
      <c r="BI51" s="80">
        <v>0</v>
      </c>
      <c r="BJ51" s="80">
        <v>0</v>
      </c>
      <c r="BK51" s="80">
        <v>0</v>
      </c>
      <c r="BL51" s="80">
        <v>0</v>
      </c>
      <c r="BM51" s="80">
        <v>0</v>
      </c>
      <c r="BN51" s="80">
        <v>0</v>
      </c>
      <c r="BO51" s="237">
        <f>+BO50/BH50-1</f>
        <v>0.45146573093368891</v>
      </c>
      <c r="BP51" s="237">
        <f>+BP50/BI50-1</f>
        <v>0.61815754560077107</v>
      </c>
      <c r="BQ51" s="237">
        <f>+BQ50/BJ50-1</f>
        <v>0.54871105594666902</v>
      </c>
      <c r="BR51" s="237">
        <f>+BR50/BK50-1</f>
        <v>1.0144172815210721</v>
      </c>
      <c r="BS51" s="237">
        <f t="shared" ref="BS51:CA51" si="29">+BS50/BL50-1</f>
        <v>0.7198151084102129</v>
      </c>
      <c r="BT51" s="237">
        <f t="shared" si="29"/>
        <v>1.3165002204290528</v>
      </c>
      <c r="BU51" s="237">
        <f t="shared" si="29"/>
        <v>0.89357325040111202</v>
      </c>
      <c r="BV51" s="237">
        <f>+BV50/BO50-1</f>
        <v>1.3444907602885405</v>
      </c>
      <c r="BW51" s="237">
        <f>+BW50/BP50-1</f>
        <v>1.24227989836062</v>
      </c>
      <c r="BX51" s="237">
        <f>+BX50/BQ50-1</f>
        <v>1.2821887712138071</v>
      </c>
      <c r="BY51" s="237">
        <f>+BY50/BR50-1</f>
        <v>1.0183190058799183</v>
      </c>
      <c r="BZ51" s="237">
        <f>+BZ50/BS50-1</f>
        <v>1.1686339542809181</v>
      </c>
      <c r="CA51" s="237">
        <f t="shared" si="29"/>
        <v>1.0596597943405643</v>
      </c>
      <c r="CB51" s="237">
        <f t="shared" ref="CB51:CG51" si="30">+CB50/BU50-1</f>
        <v>1.180902002726965</v>
      </c>
      <c r="CC51" s="237">
        <f t="shared" si="30"/>
        <v>0.81113537643024025</v>
      </c>
      <c r="CD51" s="237">
        <f t="shared" si="30"/>
        <v>1.3796389425746369</v>
      </c>
      <c r="CE51" s="237">
        <f t="shared" si="30"/>
        <v>1.1516033879853871</v>
      </c>
      <c r="CF51" s="237">
        <f t="shared" si="30"/>
        <v>0.90716809939069076</v>
      </c>
      <c r="CG51" s="237">
        <f t="shared" si="30"/>
        <v>1.0537000438719217</v>
      </c>
      <c r="CH51" s="237">
        <f t="shared" ref="CH51" si="31">+CH50/CA50-1</f>
        <v>0.85407765518482193</v>
      </c>
      <c r="CI51" s="237">
        <f t="shared" ref="CI51:CK51" si="32">+CI50/CB50-1</f>
        <v>0.96510262574953343</v>
      </c>
      <c r="CJ51" s="237">
        <f t="shared" si="32"/>
        <v>0.99980209776370477</v>
      </c>
      <c r="CK51" s="237">
        <f t="shared" si="32"/>
        <v>-1</v>
      </c>
    </row>
    <row r="52" spans="2:89" s="6" customFormat="1" ht="18" customHeight="1">
      <c r="B52" s="77" t="s">
        <v>462</v>
      </c>
      <c r="C52" s="231" t="s">
        <v>460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0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0">
        <v>0</v>
      </c>
      <c r="Z52" s="80">
        <v>0</v>
      </c>
      <c r="AA52" s="80">
        <v>0</v>
      </c>
      <c r="AB52" s="80">
        <v>0</v>
      </c>
      <c r="AC52" s="80">
        <v>0</v>
      </c>
      <c r="AD52" s="80">
        <v>0</v>
      </c>
      <c r="AE52" s="80">
        <v>0</v>
      </c>
      <c r="AF52" s="80">
        <v>0</v>
      </c>
      <c r="AG52" s="80">
        <v>0</v>
      </c>
      <c r="AH52" s="80">
        <v>0</v>
      </c>
      <c r="AI52" s="80">
        <v>0</v>
      </c>
      <c r="AJ52" s="80">
        <v>0</v>
      </c>
      <c r="AK52" s="80">
        <v>0</v>
      </c>
      <c r="AL52" s="80">
        <v>0</v>
      </c>
      <c r="AM52" s="80">
        <v>0</v>
      </c>
      <c r="AN52" s="80">
        <v>0</v>
      </c>
      <c r="AO52" s="80">
        <v>0</v>
      </c>
      <c r="AP52" s="80">
        <v>0</v>
      </c>
      <c r="AQ52" s="80">
        <v>0</v>
      </c>
      <c r="AR52" s="80">
        <v>0</v>
      </c>
      <c r="AS52" s="80">
        <v>0</v>
      </c>
      <c r="AT52" s="80">
        <v>0</v>
      </c>
      <c r="AU52" s="80">
        <v>0</v>
      </c>
      <c r="AV52" s="80">
        <v>0</v>
      </c>
      <c r="AW52" s="80">
        <v>0</v>
      </c>
      <c r="AX52" s="80">
        <v>0</v>
      </c>
      <c r="AY52" s="80">
        <v>0</v>
      </c>
      <c r="AZ52" s="80">
        <v>0</v>
      </c>
      <c r="BA52" s="80">
        <v>0</v>
      </c>
      <c r="BB52" s="80">
        <v>0</v>
      </c>
      <c r="BC52" s="80">
        <v>0</v>
      </c>
      <c r="BD52" s="80">
        <v>0</v>
      </c>
      <c r="BE52" s="80">
        <v>0</v>
      </c>
      <c r="BF52" s="80">
        <v>0</v>
      </c>
      <c r="BG52" s="80">
        <v>0</v>
      </c>
      <c r="BH52" s="82">
        <v>0.59575031111472476</v>
      </c>
      <c r="BI52" s="82">
        <v>0.61500541883186344</v>
      </c>
      <c r="BJ52" s="82">
        <v>0.60698343142031874</v>
      </c>
      <c r="BK52" s="82">
        <v>0.50358485339873393</v>
      </c>
      <c r="BL52" s="82">
        <v>0.56899399785275184</v>
      </c>
      <c r="BM52" s="82">
        <v>0.50600000000000001</v>
      </c>
      <c r="BN52" s="82">
        <v>0.54483917096399559</v>
      </c>
      <c r="BO52" s="82">
        <v>0.39900000000000002</v>
      </c>
      <c r="BP52" s="82">
        <v>0.49562742145815264</v>
      </c>
      <c r="BQ52" s="82">
        <v>0.45782389464402279</v>
      </c>
      <c r="BR52" s="82">
        <v>0.50622456914877412</v>
      </c>
      <c r="BS52" s="82">
        <v>0.47865284306810935</v>
      </c>
      <c r="BT52" s="82">
        <v>0.56951288511911968</v>
      </c>
      <c r="BU52" s="82">
        <v>0.53536379284074798</v>
      </c>
      <c r="BV52" s="82">
        <v>0.54566486091487498</v>
      </c>
      <c r="BW52" s="82">
        <v>0.59600310561786973</v>
      </c>
      <c r="BX52" s="82">
        <v>0.57581165875369811</v>
      </c>
      <c r="BY52" s="82">
        <v>0.5607976125001618</v>
      </c>
      <c r="BZ52" s="82">
        <v>0.56979829830640083</v>
      </c>
      <c r="CA52" s="82">
        <v>0.60445053638910518</v>
      </c>
      <c r="CB52" s="82">
        <v>0.58517782986336508</v>
      </c>
      <c r="CC52" s="82">
        <v>0.57499999999999996</v>
      </c>
      <c r="CD52" s="82">
        <v>0.61499999999999999</v>
      </c>
      <c r="CE52" s="82">
        <v>0.60199999999999998</v>
      </c>
      <c r="CF52" s="82">
        <v>0.5817490007372369</v>
      </c>
      <c r="CG52" s="82">
        <v>0.59417896363102252</v>
      </c>
      <c r="CH52" s="82">
        <v>0.59750924630066971</v>
      </c>
      <c r="CI52" s="82">
        <v>0.59557351847745033</v>
      </c>
      <c r="CJ52" s="82">
        <v>0.53500000000000003</v>
      </c>
      <c r="CK52" s="82"/>
    </row>
    <row r="53" spans="2:89" ht="6.75" customHeight="1"/>
    <row r="54" spans="2:89" s="6" customFormat="1">
      <c r="B54" s="17" t="s">
        <v>355</v>
      </c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BT54" s="246"/>
      <c r="BU54" s="246"/>
      <c r="BV54" s="246"/>
      <c r="BW54" s="246"/>
      <c r="BX54" s="246"/>
      <c r="BY54" s="246"/>
      <c r="BZ54" s="246"/>
      <c r="CA54" s="246"/>
      <c r="CB54" s="243"/>
      <c r="CC54" s="246"/>
      <c r="CD54" s="246"/>
      <c r="CJ54" s="246"/>
    </row>
    <row r="55" spans="2:89" s="6" customFormat="1">
      <c r="B55" s="17" t="s">
        <v>387</v>
      </c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BZ55" s="228"/>
      <c r="CB55" s="243"/>
    </row>
    <row r="56" spans="2:89" s="6" customFormat="1"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CB56" s="243"/>
    </row>
    <row r="57" spans="2:89" s="6" customFormat="1"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2:89" s="6" customFormat="1"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2:89" s="6" customFormat="1"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</row>
    <row r="60" spans="2:89" s="6" customFormat="1"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</row>
    <row r="61" spans="2:89" s="6" customFormat="1"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</row>
    <row r="62" spans="2:89" s="6" customFormat="1"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2:89" s="6" customFormat="1"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2:89" s="6" customFormat="1"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18:43" s="6" customFormat="1"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18:43" s="6" customFormat="1"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8:43" s="6" customFormat="1"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18:43" s="6" customFormat="1"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18:43" s="6" customFormat="1"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18:43" s="6" customFormat="1"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8:43" s="6" customFormat="1"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8:43" s="6" customFormat="1"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8:43" s="6" customFormat="1"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8:43" s="6" customFormat="1"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8:43" s="6" customFormat="1"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8:43" s="6" customFormat="1"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8:43" s="6" customFormat="1"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8:43" s="6" customFormat="1"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8:43" s="6" customFormat="1"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8:43" s="6" customFormat="1"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18:43" s="6" customFormat="1"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18:43" s="6" customFormat="1"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18:43" s="6" customFormat="1"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18:43" s="6" customFormat="1"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18:43" s="6" customFormat="1"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18:43" s="6" customFormat="1"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18:43" s="6" customFormat="1"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18:43" s="6" customFormat="1"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18:43" s="6" customFormat="1"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18:43" s="6" customFormat="1"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18:43" s="6" customFormat="1"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18:43" s="6" customFormat="1"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18:43" s="6" customFormat="1"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18:43" s="6" customFormat="1"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18:43" s="6" customFormat="1"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18:43" s="6" customFormat="1"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18:43" s="6" customFormat="1"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18:43" s="6" customFormat="1"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18:43" s="6" customFormat="1"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18:43" s="6" customFormat="1"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18:43" s="6" customFormat="1"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18:43" s="6" customFormat="1"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18:43" s="6" customFormat="1"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18:43" s="6" customFormat="1"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18:43" s="6" customFormat="1"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18:43" s="6" customFormat="1"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18:43" s="6" customFormat="1"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18:43" s="6" customFormat="1"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18:43" s="6" customFormat="1"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18:43" s="6" customFormat="1"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18:43" s="6" customFormat="1"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18:43" s="6" customFormat="1"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18:43" s="6" customFormat="1"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18:43" s="6" customFormat="1"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18:43" s="6" customFormat="1"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18:43" s="6" customFormat="1"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18:43" s="6" customFormat="1"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18:43" s="6" customFormat="1"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18:43" s="6" customFormat="1"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18:43" s="6" customFormat="1"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18:43" s="6" customFormat="1"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18:43" s="6" customFormat="1"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18:43" s="6" customFormat="1"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18:43" s="6" customFormat="1"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18:43" s="6" customFormat="1"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18:43" s="6" customFormat="1"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18:43" s="6" customFormat="1"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18:43" s="6" customFormat="1"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18:43" s="6" customFormat="1"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18:43" s="6" customFormat="1"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18:43" s="6" customFormat="1"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18:43" s="6" customFormat="1"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18:43" s="6" customFormat="1"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18:43" s="6" customFormat="1"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</row>
    <row r="135" spans="18:43" s="6" customFormat="1"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  <row r="136" spans="18:43" s="6" customFormat="1"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</row>
    <row r="137" spans="18:43" s="6" customFormat="1"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18:43" s="6" customFormat="1"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</row>
    <row r="139" spans="18:43" s="6" customFormat="1"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</row>
    <row r="140" spans="18:43" s="6" customFormat="1"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18:43" s="6" customFormat="1"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18:43" s="6" customFormat="1"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18:43" s="6" customFormat="1"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18:43" s="6" customFormat="1"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18:43" s="6" customFormat="1"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18:43" s="6" customFormat="1"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18:43" s="6" customFormat="1"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18:43" s="6" customFormat="1"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18:43" s="6" customFormat="1"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18:43" s="6" customFormat="1"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18:43" s="6" customFormat="1"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18:43" s="6" customFormat="1"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18:43" s="6" customFormat="1"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18:43" s="6" customFormat="1"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18:43" s="6" customFormat="1"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18:43" s="6" customFormat="1"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18:43" s="6" customFormat="1"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18:43" s="6" customFormat="1"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18:43" s="6" customFormat="1"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18:43" s="6" customFormat="1"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18:43" s="6" customFormat="1"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18:43" s="6" customFormat="1"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18:43" s="6" customFormat="1"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18:43" s="6" customFormat="1"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18:43" s="6" customFormat="1"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18:43" s="6" customFormat="1"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18:43" s="6" customFormat="1"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18:43" s="6" customFormat="1"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18:43" s="6" customFormat="1"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18:43" s="6" customFormat="1"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18:43" s="6" customFormat="1"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18:43" s="6" customFormat="1"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18:43" s="6" customFormat="1"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18:43" s="6" customFormat="1"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18:43" s="6" customFormat="1"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18:43" s="6" customFormat="1"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18:43" s="6" customFormat="1"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18:43" s="6" customFormat="1"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18:43" s="6" customFormat="1"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18:43" s="6" customFormat="1"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18:43" s="6" customFormat="1"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18:43" s="6" customFormat="1"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18:43" s="6" customFormat="1"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18:43" s="6" customFormat="1"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18:43" s="6" customFormat="1"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18:43" s="6" customFormat="1"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18:43" s="6" customFormat="1"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18:43" s="6" customFormat="1"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18:43" s="6" customFormat="1"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18:43" s="6" customFormat="1"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18:43" s="6" customFormat="1"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18:43" s="6" customFormat="1"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  <row r="193" spans="18:43" s="6" customFormat="1"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</row>
    <row r="194" spans="18:43" s="6" customFormat="1"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</row>
    <row r="195" spans="18:43" s="6" customFormat="1"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</row>
    <row r="196" spans="18:43" s="6" customFormat="1"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8:43" s="6" customFormat="1"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8:43" s="6" customFormat="1"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8:43" s="6" customFormat="1"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8:43" s="6" customFormat="1"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8:43" s="6" customFormat="1"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8:43" s="6" customFormat="1"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8:43" s="6" customFormat="1"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8:43" s="6" customFormat="1"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8:43" s="6" customFormat="1"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</row>
    <row r="206" spans="18:43" s="6" customFormat="1"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</row>
    <row r="207" spans="18:43" s="6" customFormat="1"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</row>
    <row r="208" spans="18:43" s="6" customFormat="1"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</row>
    <row r="209" spans="18:43" s="6" customFormat="1"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</row>
    <row r="210" spans="18:43" s="6" customFormat="1"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</row>
    <row r="211" spans="18:43" s="6" customFormat="1"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</row>
    <row r="212" spans="18:43" s="6" customFormat="1"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</row>
    <row r="213" spans="18:43" s="6" customFormat="1"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</row>
    <row r="214" spans="18:43" s="6" customFormat="1"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</row>
    <row r="215" spans="18:43" s="6" customFormat="1"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</row>
    <row r="216" spans="18:43" s="6" customFormat="1"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</row>
    <row r="217" spans="18:43" s="6" customFormat="1"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</row>
    <row r="218" spans="18:43" s="6" customFormat="1"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</row>
    <row r="219" spans="18:43" s="6" customFormat="1"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</row>
    <row r="220" spans="18:43" s="6" customFormat="1"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</row>
    <row r="221" spans="18:43" s="6" customFormat="1"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</row>
    <row r="222" spans="18:43" s="6" customFormat="1"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</row>
    <row r="223" spans="18:43" s="6" customFormat="1"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</row>
    <row r="224" spans="18:43" s="6" customFormat="1"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</row>
    <row r="225" spans="18:43" s="6" customFormat="1"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</row>
    <row r="226" spans="18:43" s="6" customFormat="1"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</row>
    <row r="227" spans="18:43" s="6" customFormat="1"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</row>
    <row r="228" spans="18:43" s="6" customFormat="1"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</row>
    <row r="229" spans="18:43" s="6" customFormat="1"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</row>
    <row r="230" spans="18:43" s="6" customFormat="1"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</row>
    <row r="231" spans="18:43" s="6" customFormat="1"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</row>
    <row r="232" spans="18:43" s="6" customFormat="1"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</row>
    <row r="233" spans="18:43" s="6" customFormat="1"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</row>
    <row r="234" spans="18:43" s="6" customFormat="1"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</row>
    <row r="235" spans="18:43" s="6" customFormat="1"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</row>
    <row r="236" spans="18:43" s="6" customFormat="1"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</row>
    <row r="237" spans="18:43" s="6" customFormat="1"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</row>
    <row r="238" spans="18:43" s="6" customFormat="1"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</row>
    <row r="239" spans="18:43" s="6" customFormat="1"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</row>
    <row r="240" spans="18:43" s="6" customFormat="1"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</row>
    <row r="241" spans="18:43" s="6" customFormat="1"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</row>
    <row r="242" spans="18:43" s="6" customFormat="1"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</row>
    <row r="243" spans="18:43" s="6" customFormat="1"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</row>
    <row r="244" spans="18:43" s="6" customFormat="1"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</row>
    <row r="245" spans="18:43" s="6" customFormat="1"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</row>
    <row r="246" spans="18:43" s="6" customFormat="1"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</row>
    <row r="247" spans="18:43" s="6" customFormat="1"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</row>
    <row r="248" spans="18:43" s="6" customFormat="1"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</row>
    <row r="249" spans="18:43" s="6" customFormat="1"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</row>
    <row r="250" spans="18:43" s="6" customFormat="1"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</row>
    <row r="251" spans="18:43" s="6" customFormat="1"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</row>
    <row r="252" spans="18:43" s="6" customFormat="1"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</row>
    <row r="253" spans="18:43" s="6" customFormat="1"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</row>
    <row r="254" spans="18:43" s="6" customFormat="1"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</row>
    <row r="255" spans="18:43" s="6" customFormat="1"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</row>
    <row r="256" spans="18:43" s="6" customFormat="1"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</row>
    <row r="257" spans="18:43" s="6" customFormat="1"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</row>
    <row r="258" spans="18:43" s="6" customFormat="1"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</row>
    <row r="259" spans="18:43" s="6" customFormat="1"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</row>
    <row r="260" spans="18:43" s="6" customFormat="1"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</row>
    <row r="261" spans="18:43" s="6" customFormat="1"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</row>
    <row r="262" spans="18:43" s="6" customFormat="1"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</row>
    <row r="263" spans="18:43" s="6" customFormat="1"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</row>
    <row r="264" spans="18:43" s="6" customFormat="1"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</row>
    <row r="265" spans="18:43" s="6" customFormat="1"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</row>
    <row r="266" spans="18:43" s="6" customFormat="1"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</row>
    <row r="267" spans="18:43" s="6" customFormat="1"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</row>
    <row r="268" spans="18:43" s="6" customFormat="1"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</row>
    <row r="269" spans="18:43" s="6" customFormat="1"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</row>
    <row r="270" spans="18:43" s="6" customFormat="1"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</row>
    <row r="271" spans="18:43" s="6" customFormat="1"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</row>
    <row r="272" spans="18:43" s="6" customFormat="1"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</row>
    <row r="273" spans="18:43" s="6" customFormat="1"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</row>
    <row r="274" spans="18:43" s="6" customFormat="1"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</row>
    <row r="275" spans="18:43" s="6" customFormat="1"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</row>
    <row r="276" spans="18:43" s="6" customFormat="1"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</row>
    <row r="277" spans="18:43" s="6" customFormat="1"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</row>
    <row r="278" spans="18:43" s="6" customFormat="1"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</row>
    <row r="279" spans="18:43" s="6" customFormat="1"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</row>
    <row r="280" spans="18:43" s="6" customFormat="1"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</row>
    <row r="281" spans="18:43" s="6" customFormat="1"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</row>
    <row r="282" spans="18:43" s="6" customFormat="1"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</row>
    <row r="283" spans="18:43" s="6" customFormat="1"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</row>
    <row r="284" spans="18:43" s="6" customFormat="1"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</row>
    <row r="285" spans="18:43" s="6" customFormat="1"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</row>
    <row r="286" spans="18:43" s="6" customFormat="1"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</row>
    <row r="287" spans="18:43" s="6" customFormat="1"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</row>
    <row r="288" spans="18:43" s="6" customFormat="1"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</row>
    <row r="289" spans="18:43" s="6" customFormat="1"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</row>
    <row r="290" spans="18:43" s="6" customFormat="1"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</row>
    <row r="291" spans="18:43" s="6" customFormat="1"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</row>
    <row r="292" spans="18:43" s="6" customFormat="1"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</row>
    <row r="293" spans="18:43" s="6" customFormat="1"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</row>
    <row r="294" spans="18:43" s="6" customFormat="1"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</row>
    <row r="295" spans="18:43" s="6" customFormat="1"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</row>
    <row r="296" spans="18:43" s="6" customFormat="1"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</row>
    <row r="297" spans="18:43" s="6" customFormat="1"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</row>
    <row r="298" spans="18:43" s="6" customFormat="1"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</row>
    <row r="299" spans="18:43" s="6" customFormat="1"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</row>
    <row r="300" spans="18:43" s="6" customFormat="1"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</row>
    <row r="301" spans="18:43" s="6" customFormat="1"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</row>
    <row r="302" spans="18:43" s="6" customFormat="1"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</row>
    <row r="303" spans="18:43" s="6" customFormat="1"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</row>
    <row r="304" spans="18:43" s="6" customFormat="1"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</row>
    <row r="305" spans="18:43" s="6" customFormat="1"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</row>
    <row r="306" spans="18:43" s="6" customFormat="1"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</row>
    <row r="307" spans="18:43" s="6" customFormat="1"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</row>
    <row r="308" spans="18:43" s="6" customFormat="1"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</row>
    <row r="309" spans="18:43" s="6" customFormat="1"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</row>
    <row r="310" spans="18:43" s="6" customFormat="1"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</row>
    <row r="311" spans="18:43" s="6" customFormat="1"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</row>
    <row r="312" spans="18:43" s="6" customFormat="1"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</row>
    <row r="313" spans="18:43" s="6" customFormat="1"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</row>
    <row r="314" spans="18:43" s="6" customFormat="1"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</row>
    <row r="315" spans="18:43" s="6" customFormat="1"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</row>
    <row r="316" spans="18:43" s="6" customFormat="1"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</row>
    <row r="317" spans="18:43" s="6" customFormat="1"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</row>
    <row r="318" spans="18:43" s="6" customFormat="1"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</row>
    <row r="319" spans="18:43" s="6" customFormat="1"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</row>
    <row r="320" spans="18:43" s="6" customFormat="1"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</row>
    <row r="321" spans="18:43" s="6" customFormat="1"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</row>
    <row r="322" spans="18:43" s="6" customFormat="1"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</row>
    <row r="323" spans="18:43" s="6" customFormat="1"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</row>
    <row r="324" spans="18:43" s="6" customFormat="1"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</row>
    <row r="325" spans="18:43" s="6" customFormat="1"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</row>
    <row r="326" spans="18:43" s="6" customFormat="1"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</row>
    <row r="327" spans="18:43" s="6" customFormat="1"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</row>
    <row r="328" spans="18:43" s="6" customFormat="1"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</row>
    <row r="329" spans="18:43" s="6" customFormat="1"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</row>
    <row r="330" spans="18:43" s="6" customFormat="1"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</row>
    <row r="331" spans="18:43" s="6" customFormat="1"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</row>
    <row r="332" spans="18:43" s="6" customFormat="1"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</row>
    <row r="333" spans="18:43" s="6" customFormat="1"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</row>
    <row r="334" spans="18:43" s="6" customFormat="1"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</row>
    <row r="335" spans="18:43" s="6" customFormat="1"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</row>
    <row r="336" spans="18:43" s="6" customFormat="1"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</row>
    <row r="337" spans="18:43" s="6" customFormat="1"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</row>
    <row r="338" spans="18:43" s="6" customFormat="1"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</row>
    <row r="339" spans="18:43" s="6" customFormat="1"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</row>
    <row r="340" spans="18:43" s="6" customFormat="1"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</row>
    <row r="341" spans="18:43" s="6" customFormat="1"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</row>
    <row r="342" spans="18:43" s="6" customFormat="1"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</row>
    <row r="343" spans="18:43" s="6" customFormat="1"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</row>
    <row r="344" spans="18:43" s="6" customFormat="1"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</row>
    <row r="345" spans="18:43" s="6" customFormat="1"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</row>
    <row r="346" spans="18:43" s="6" customFormat="1"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</row>
    <row r="347" spans="18:43" s="6" customFormat="1"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</row>
    <row r="348" spans="18:43" s="6" customFormat="1"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</row>
    <row r="349" spans="18:43" s="6" customFormat="1"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</row>
    <row r="350" spans="18:43" s="6" customFormat="1"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</row>
    <row r="351" spans="18:43" s="6" customFormat="1"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</row>
    <row r="352" spans="18:43" s="6" customFormat="1"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</row>
    <row r="353" spans="18:43" s="6" customFormat="1"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</row>
    <row r="354" spans="18:43" s="6" customFormat="1"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</row>
    <row r="355" spans="18:43" s="6" customFormat="1"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</row>
    <row r="356" spans="18:43" s="6" customFormat="1"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</row>
    <row r="357" spans="18:43" s="6" customFormat="1"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</row>
    <row r="358" spans="18:43" s="6" customFormat="1"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</row>
    <row r="359" spans="18:43" s="6" customFormat="1"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</row>
    <row r="360" spans="18:43" s="6" customFormat="1"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</row>
    <row r="361" spans="18:43" s="6" customFormat="1"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</row>
    <row r="362" spans="18:43" s="6" customFormat="1"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</row>
    <row r="363" spans="18:43" s="6" customFormat="1"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</row>
    <row r="364" spans="18:43" s="6" customFormat="1"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</row>
    <row r="365" spans="18:43" s="6" customFormat="1"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</row>
    <row r="366" spans="18:43" s="6" customFormat="1"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</row>
    <row r="367" spans="18:43" s="6" customFormat="1"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</row>
    <row r="368" spans="18:43" s="6" customFormat="1"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</row>
    <row r="369" spans="18:43" s="6" customFormat="1"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</row>
    <row r="370" spans="18:43" s="6" customFormat="1"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</row>
    <row r="371" spans="18:43" s="6" customFormat="1"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</row>
    <row r="372" spans="18:43" s="6" customFormat="1"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</row>
    <row r="373" spans="18:43" s="6" customFormat="1"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</row>
    <row r="374" spans="18:43" s="6" customFormat="1"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</row>
    <row r="375" spans="18:43" s="6" customFormat="1"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</row>
    <row r="376" spans="18:43" s="6" customFormat="1"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</row>
    <row r="377" spans="18:43" s="6" customFormat="1"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</row>
    <row r="378" spans="18:43" s="6" customFormat="1"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</row>
    <row r="379" spans="18:43" s="6" customFormat="1"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</row>
    <row r="380" spans="18:43" s="6" customFormat="1"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</row>
    <row r="381" spans="18:43" s="6" customFormat="1"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</row>
    <row r="382" spans="18:43" s="6" customFormat="1"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</row>
    <row r="383" spans="18:43" s="6" customFormat="1"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</row>
    <row r="384" spans="18:43" s="6" customFormat="1"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</row>
    <row r="385" spans="18:43" s="6" customFormat="1"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</row>
    <row r="386" spans="18:43" s="6" customFormat="1"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</row>
    <row r="387" spans="18:43" s="6" customFormat="1"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</row>
    <row r="388" spans="18:43" s="6" customFormat="1"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</row>
    <row r="389" spans="18:43" s="6" customFormat="1"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</row>
    <row r="390" spans="18:43" s="6" customFormat="1"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</row>
    <row r="391" spans="18:43" s="6" customFormat="1"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</row>
    <row r="392" spans="18:43" s="6" customFormat="1"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</row>
    <row r="393" spans="18:43" s="6" customFormat="1"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</row>
    <row r="394" spans="18:43" s="6" customFormat="1"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</row>
    <row r="395" spans="18:43" s="6" customFormat="1"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</row>
    <row r="396" spans="18:43" s="6" customFormat="1"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</row>
    <row r="397" spans="18:43" s="6" customFormat="1"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</row>
    <row r="398" spans="18:43" s="6" customFormat="1"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</row>
    <row r="399" spans="18:43" s="6" customFormat="1"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</row>
    <row r="400" spans="18:43" s="6" customFormat="1"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</row>
    <row r="401" spans="18:43" s="6" customFormat="1"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</row>
    <row r="402" spans="18:43" s="6" customFormat="1"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</row>
    <row r="403" spans="18:43" s="6" customFormat="1"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</row>
    <row r="404" spans="18:43" s="6" customFormat="1"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</row>
    <row r="405" spans="18:43" s="6" customFormat="1"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</row>
    <row r="406" spans="18:43" s="6" customFormat="1"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</row>
    <row r="407" spans="18:43" s="6" customFormat="1"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</row>
    <row r="408" spans="18:43" s="6" customFormat="1"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</row>
    <row r="409" spans="18:43" s="6" customFormat="1"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</row>
    <row r="410" spans="18:43" s="6" customFormat="1"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</row>
    <row r="411" spans="18:43" s="6" customFormat="1"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</row>
    <row r="412" spans="18:43" s="6" customFormat="1"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</row>
    <row r="413" spans="18:43" s="6" customFormat="1"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</row>
    <row r="414" spans="18:43" s="6" customFormat="1"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</row>
    <row r="415" spans="18:43" s="6" customFormat="1"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</row>
    <row r="416" spans="18:43" s="6" customFormat="1"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</row>
    <row r="417" spans="18:43" s="6" customFormat="1"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</row>
    <row r="418" spans="18:43" s="6" customFormat="1"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</row>
    <row r="419" spans="18:43" s="6" customFormat="1"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</row>
    <row r="420" spans="18:43" s="6" customFormat="1"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</row>
    <row r="421" spans="18:43" s="6" customFormat="1"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</row>
    <row r="422" spans="18:43" s="6" customFormat="1"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</row>
    <row r="423" spans="18:43" s="6" customFormat="1"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</row>
    <row r="424" spans="18:43" s="6" customFormat="1"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</row>
    <row r="425" spans="18:43" s="6" customFormat="1"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</row>
    <row r="426" spans="18:43" s="6" customFormat="1"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</row>
    <row r="427" spans="18:43" s="6" customFormat="1"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</row>
    <row r="428" spans="18:43" s="6" customFormat="1"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</row>
    <row r="429" spans="18:43" s="6" customFormat="1"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</row>
    <row r="430" spans="18:43" s="6" customFormat="1"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</row>
    <row r="431" spans="18:43" s="6" customFormat="1"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</row>
    <row r="432" spans="18:43" s="6" customFormat="1"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</row>
    <row r="433" spans="18:43" s="6" customFormat="1"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</row>
    <row r="434" spans="18:43" s="6" customFormat="1"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</row>
    <row r="435" spans="18:43" s="6" customFormat="1"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</row>
    <row r="436" spans="18:43" s="6" customFormat="1"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</row>
    <row r="437" spans="18:43" s="6" customFormat="1"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</row>
    <row r="438" spans="18:43" s="6" customFormat="1"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</row>
    <row r="439" spans="18:43" s="6" customFormat="1"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</row>
    <row r="440" spans="18:43" s="6" customFormat="1"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</row>
    <row r="441" spans="18:43" s="6" customFormat="1"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</row>
    <row r="442" spans="18:43" s="6" customFormat="1"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</row>
    <row r="443" spans="18:43" s="6" customFormat="1"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</row>
    <row r="444" spans="18:43" s="6" customFormat="1"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</row>
    <row r="445" spans="18:43" s="6" customFormat="1"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</row>
    <row r="446" spans="18:43" s="6" customFormat="1"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</row>
    <row r="447" spans="18:43" s="6" customFormat="1"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</row>
    <row r="448" spans="18:43" s="6" customFormat="1"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</row>
    <row r="449" spans="18:43" s="6" customFormat="1"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</row>
    <row r="450" spans="18:43" s="6" customFormat="1"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</row>
    <row r="451" spans="18:43" s="6" customFormat="1"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</row>
    <row r="452" spans="18:43" s="6" customFormat="1"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</row>
    <row r="453" spans="18:43" s="6" customFormat="1"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</row>
    <row r="454" spans="18:43" s="6" customFormat="1"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</row>
    <row r="455" spans="18:43" s="6" customFormat="1"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</row>
    <row r="456" spans="18:43" s="6" customFormat="1"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</row>
    <row r="457" spans="18:43" s="6" customFormat="1"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</row>
    <row r="458" spans="18:43" s="6" customFormat="1"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</row>
    <row r="459" spans="18:43" s="6" customFormat="1"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</row>
    <row r="460" spans="18:43" s="6" customFormat="1"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</row>
    <row r="461" spans="18:43" s="6" customFormat="1"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</row>
    <row r="462" spans="18:43" s="6" customFormat="1"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</row>
    <row r="463" spans="18:43" s="6" customFormat="1"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</row>
    <row r="464" spans="18:43" s="6" customFormat="1"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</row>
    <row r="465" spans="18:43" s="6" customFormat="1"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</row>
    <row r="466" spans="18:43" s="6" customFormat="1"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</row>
    <row r="467" spans="18:43" s="6" customFormat="1"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</row>
    <row r="468" spans="18:43" s="6" customFormat="1"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</row>
    <row r="469" spans="18:43" s="6" customFormat="1"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</row>
    <row r="470" spans="18:43" s="6" customFormat="1"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</row>
    <row r="471" spans="18:43" s="6" customFormat="1"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</row>
    <row r="472" spans="18:43" s="6" customFormat="1"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</row>
    <row r="473" spans="18:43" s="6" customFormat="1"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</row>
    <row r="474" spans="18:43" s="6" customFormat="1"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</row>
    <row r="475" spans="18:43" s="6" customFormat="1"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</row>
    <row r="476" spans="18:43" s="6" customFormat="1"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</row>
    <row r="477" spans="18:43" s="6" customFormat="1"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</row>
    <row r="478" spans="18:43" s="6" customFormat="1"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</row>
    <row r="479" spans="18:43" s="6" customFormat="1"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</row>
    <row r="480" spans="18:43" s="6" customFormat="1"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</row>
    <row r="481" spans="18:43" s="6" customFormat="1"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</row>
    <row r="482" spans="18:43" s="6" customFormat="1"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</row>
    <row r="483" spans="18:43" s="6" customFormat="1"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</row>
    <row r="484" spans="18:43" s="6" customFormat="1"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</row>
    <row r="485" spans="18:43" s="6" customFormat="1"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</row>
    <row r="486" spans="18:43" s="6" customFormat="1"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</row>
    <row r="487" spans="18:43" s="6" customFormat="1"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</row>
    <row r="488" spans="18:43" s="6" customFormat="1"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</row>
    <row r="489" spans="18:43" s="6" customFormat="1"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</row>
    <row r="490" spans="18:43" s="6" customFormat="1"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</row>
    <row r="491" spans="18:43" s="6" customFormat="1"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</row>
    <row r="492" spans="18:43" s="6" customFormat="1"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</row>
    <row r="493" spans="18:43" s="6" customFormat="1"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</row>
    <row r="494" spans="18:43" s="6" customFormat="1"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</row>
    <row r="495" spans="18:43" s="6" customFormat="1"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</row>
    <row r="496" spans="18:43" s="6" customFormat="1"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</row>
    <row r="497" spans="18:43" s="6" customFormat="1"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</row>
    <row r="498" spans="18:43" s="6" customFormat="1"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</row>
    <row r="499" spans="18:43" s="6" customFormat="1"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</row>
    <row r="500" spans="18:43" s="6" customFormat="1"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</row>
    <row r="501" spans="18:43" s="6" customFormat="1"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</row>
    <row r="502" spans="18:43" s="6" customFormat="1"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</row>
    <row r="503" spans="18:43" s="6" customFormat="1"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</row>
    <row r="504" spans="18:43" s="6" customFormat="1"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</row>
    <row r="505" spans="18:43" s="6" customFormat="1"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</row>
    <row r="506" spans="18:43" s="6" customFormat="1"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</row>
    <row r="507" spans="18:43" s="6" customFormat="1"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</row>
    <row r="508" spans="18:43" s="6" customFormat="1"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</row>
    <row r="509" spans="18:43" s="6" customFormat="1"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</row>
    <row r="510" spans="18:43" s="6" customFormat="1"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</row>
    <row r="511" spans="18:43" s="6" customFormat="1"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</row>
    <row r="512" spans="18:43" s="6" customFormat="1"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</row>
    <row r="513" spans="18:43" s="6" customFormat="1"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</row>
    <row r="514" spans="18:43" s="6" customFormat="1"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</row>
    <row r="515" spans="18:43" s="6" customFormat="1"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</row>
    <row r="516" spans="18:43" s="6" customFormat="1"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</row>
    <row r="517" spans="18:43" s="6" customFormat="1"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</row>
    <row r="518" spans="18:43" s="6" customFormat="1"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</row>
    <row r="519" spans="18:43" s="6" customFormat="1"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</row>
    <row r="520" spans="18:43" s="6" customFormat="1"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</row>
    <row r="521" spans="18:43" s="6" customFormat="1"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</row>
    <row r="522" spans="18:43" s="6" customFormat="1"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</row>
    <row r="523" spans="18:43" s="6" customFormat="1"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</row>
    <row r="524" spans="18:43" s="6" customFormat="1"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</row>
    <row r="525" spans="18:43" s="6" customFormat="1"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</row>
    <row r="526" spans="18:43" s="6" customFormat="1"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</row>
    <row r="527" spans="18:43" s="6" customFormat="1"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</row>
    <row r="528" spans="18:43" s="6" customFormat="1"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</row>
    <row r="529" spans="18:43" s="6" customFormat="1"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</row>
    <row r="530" spans="18:43" s="6" customFormat="1"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</row>
    <row r="531" spans="18:43" s="6" customFormat="1"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</row>
    <row r="532" spans="18:43" s="6" customFormat="1"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</row>
    <row r="533" spans="18:43" s="6" customFormat="1"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</row>
    <row r="534" spans="18:43" s="6" customFormat="1"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</row>
    <row r="535" spans="18:43" s="6" customFormat="1"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</row>
    <row r="536" spans="18:43" s="6" customFormat="1"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</row>
    <row r="537" spans="18:43" s="6" customFormat="1"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</row>
    <row r="538" spans="18:43" s="6" customFormat="1"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</row>
    <row r="539" spans="18:43" s="6" customFormat="1"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</row>
    <row r="540" spans="18:43" s="6" customFormat="1"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</row>
    <row r="541" spans="18:43" s="6" customFormat="1"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</row>
    <row r="542" spans="18:43" s="6" customFormat="1"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</row>
    <row r="543" spans="18:43" s="6" customFormat="1"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  <c r="AQ543" s="12"/>
    </row>
    <row r="544" spans="18:43" s="6" customFormat="1"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</row>
    <row r="545" spans="18:43" s="6" customFormat="1"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  <c r="AQ545" s="12"/>
    </row>
    <row r="546" spans="18:43" s="6" customFormat="1"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</row>
    <row r="547" spans="18:43" s="6" customFormat="1"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  <c r="AQ547" s="12"/>
    </row>
    <row r="548" spans="18:43" s="6" customFormat="1"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</row>
    <row r="549" spans="18:43" s="6" customFormat="1"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</row>
    <row r="550" spans="18:43" s="6" customFormat="1"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  <c r="AQ550" s="12"/>
    </row>
    <row r="551" spans="18:43" s="6" customFormat="1"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  <c r="AQ551" s="12"/>
    </row>
    <row r="552" spans="18:43" s="6" customFormat="1"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</row>
    <row r="553" spans="18:43" s="6" customFormat="1"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  <c r="AQ553" s="12"/>
    </row>
    <row r="554" spans="18:43" s="6" customFormat="1"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</row>
    <row r="555" spans="18:43" s="6" customFormat="1"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  <c r="AQ555" s="12"/>
    </row>
    <row r="556" spans="18:43" s="6" customFormat="1"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</row>
    <row r="557" spans="18:43" s="6" customFormat="1"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</row>
    <row r="558" spans="18:43" s="6" customFormat="1"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  <c r="AQ558" s="12"/>
    </row>
    <row r="559" spans="18:43" s="6" customFormat="1"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  <c r="AQ559" s="12"/>
    </row>
    <row r="560" spans="18:43" s="6" customFormat="1"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  <c r="AQ560" s="12"/>
    </row>
    <row r="561" spans="18:43" s="6" customFormat="1"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  <c r="AQ561" s="12"/>
    </row>
    <row r="562" spans="18:43" s="6" customFormat="1"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  <c r="AQ562" s="12"/>
    </row>
    <row r="563" spans="18:43" s="6" customFormat="1"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  <c r="AQ563" s="12"/>
    </row>
    <row r="564" spans="18:43" s="6" customFormat="1"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  <c r="AQ564" s="12"/>
    </row>
    <row r="565" spans="18:43" s="6" customFormat="1"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  <c r="AQ565" s="12"/>
    </row>
    <row r="566" spans="18:43" s="6" customFormat="1"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  <c r="AQ566" s="12"/>
    </row>
    <row r="567" spans="18:43" s="6" customFormat="1"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  <c r="AQ567" s="12"/>
    </row>
    <row r="568" spans="18:43" s="6" customFormat="1"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</row>
    <row r="569" spans="18:43" s="6" customFormat="1"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</row>
    <row r="570" spans="18:43" s="6" customFormat="1"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</row>
    <row r="571" spans="18:43" s="6" customFormat="1"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  <c r="AQ571" s="12"/>
    </row>
    <row r="572" spans="18:43" s="6" customFormat="1"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  <c r="AQ572" s="12"/>
    </row>
    <row r="573" spans="18:43" s="6" customFormat="1"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  <c r="AQ573" s="12"/>
    </row>
    <row r="574" spans="18:43" s="6" customFormat="1"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  <c r="AQ574" s="12"/>
    </row>
    <row r="575" spans="18:43" s="6" customFormat="1"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  <c r="AQ575" s="12"/>
    </row>
    <row r="576" spans="18:43" s="6" customFormat="1"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  <c r="AQ576" s="12"/>
    </row>
    <row r="577" spans="18:43" s="6" customFormat="1"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  <c r="AQ577" s="12"/>
    </row>
    <row r="578" spans="18:43" s="6" customFormat="1"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  <c r="AQ578" s="12"/>
    </row>
    <row r="579" spans="18:43" s="6" customFormat="1"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  <c r="AQ579" s="12"/>
    </row>
    <row r="580" spans="18:43" s="6" customFormat="1"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  <c r="AQ580" s="12"/>
    </row>
    <row r="581" spans="18:43" s="6" customFormat="1"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  <c r="AQ581" s="12"/>
    </row>
    <row r="582" spans="18:43" s="6" customFormat="1"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</row>
    <row r="583" spans="18:43" s="6" customFormat="1"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  <c r="AQ583" s="12"/>
    </row>
    <row r="584" spans="18:43" s="6" customFormat="1"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  <c r="AQ584" s="12"/>
    </row>
    <row r="585" spans="18:43" s="6" customFormat="1"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  <c r="AQ585" s="12"/>
    </row>
    <row r="586" spans="18:43" s="6" customFormat="1"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  <c r="AQ586" s="12"/>
    </row>
    <row r="587" spans="18:43" s="6" customFormat="1"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  <c r="AQ587" s="12"/>
    </row>
    <row r="588" spans="18:43" s="6" customFormat="1"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  <c r="AQ588" s="12"/>
    </row>
    <row r="589" spans="18:43" s="6" customFormat="1"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  <c r="AQ589" s="12"/>
    </row>
    <row r="590" spans="18:43" s="6" customFormat="1"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  <c r="AQ590" s="12"/>
    </row>
    <row r="591" spans="18:43" s="6" customFormat="1"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  <c r="AQ591" s="12"/>
    </row>
    <row r="592" spans="18:43" s="6" customFormat="1"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</row>
    <row r="593" spans="18:43" s="6" customFormat="1"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  <c r="AQ593" s="12"/>
    </row>
    <row r="594" spans="18:43" s="6" customFormat="1"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  <c r="AQ594" s="12"/>
    </row>
    <row r="595" spans="18:43" s="6" customFormat="1"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  <c r="AQ595" s="12"/>
    </row>
    <row r="596" spans="18:43" s="6" customFormat="1"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  <c r="AQ596" s="12"/>
    </row>
    <row r="597" spans="18:43" s="6" customFormat="1"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  <c r="AQ597" s="12"/>
    </row>
    <row r="598" spans="18:43" s="6" customFormat="1"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</row>
    <row r="599" spans="18:43" s="6" customFormat="1"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</row>
    <row r="600" spans="18:43" s="6" customFormat="1"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</row>
    <row r="601" spans="18:43" s="6" customFormat="1"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</row>
    <row r="602" spans="18:43" s="6" customFormat="1"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</row>
    <row r="603" spans="18:43" s="6" customFormat="1"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</row>
    <row r="604" spans="18:43" s="6" customFormat="1"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</row>
    <row r="605" spans="18:43" s="6" customFormat="1"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</row>
    <row r="606" spans="18:43" s="6" customFormat="1"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</row>
    <row r="607" spans="18:43" s="6" customFormat="1"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</row>
    <row r="608" spans="18:43" s="6" customFormat="1"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</row>
    <row r="609" spans="18:43" s="6" customFormat="1"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</row>
    <row r="610" spans="18:43" s="6" customFormat="1"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</row>
    <row r="611" spans="18:43" s="6" customFormat="1"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</row>
    <row r="612" spans="18:43" s="6" customFormat="1"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</row>
    <row r="613" spans="18:43" s="6" customFormat="1"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</row>
    <row r="614" spans="18:43" s="6" customFormat="1"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</row>
    <row r="615" spans="18:43" s="6" customFormat="1"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</row>
    <row r="616" spans="18:43" s="6" customFormat="1"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</row>
    <row r="617" spans="18:43" s="6" customFormat="1"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</row>
    <row r="618" spans="18:43" s="6" customFormat="1"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</row>
    <row r="619" spans="18:43" s="6" customFormat="1"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</row>
    <row r="620" spans="18:43" s="6" customFormat="1"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</row>
    <row r="621" spans="18:43" s="6" customFormat="1"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</row>
    <row r="622" spans="18:43" s="6" customFormat="1"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</row>
    <row r="623" spans="18:43" s="6" customFormat="1"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</row>
    <row r="624" spans="18:43" s="6" customFormat="1"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</row>
    <row r="625" spans="18:43" s="6" customFormat="1"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</row>
    <row r="626" spans="18:43" s="6" customFormat="1"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</row>
    <row r="627" spans="18:43" s="6" customFormat="1"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</row>
    <row r="628" spans="18:43" s="6" customFormat="1"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</row>
    <row r="629" spans="18:43" s="6" customFormat="1"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</row>
    <row r="630" spans="18:43" s="6" customFormat="1"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</row>
    <row r="631" spans="18:43" s="6" customFormat="1"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</row>
    <row r="632" spans="18:43" s="6" customFormat="1"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</row>
    <row r="633" spans="18:43" s="6" customFormat="1"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</row>
    <row r="634" spans="18:43" s="6" customFormat="1"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</row>
    <row r="635" spans="18:43" s="6" customFormat="1"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</row>
    <row r="636" spans="18:43" s="6" customFormat="1"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</row>
    <row r="637" spans="18:43" s="6" customFormat="1"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</row>
    <row r="638" spans="18:43" s="6" customFormat="1"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</row>
    <row r="639" spans="18:43" s="6" customFormat="1"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</row>
    <row r="640" spans="18:43" s="6" customFormat="1"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</row>
    <row r="641" spans="18:43" s="6" customFormat="1"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</row>
    <row r="642" spans="18:43" s="6" customFormat="1"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</row>
    <row r="643" spans="18:43" s="6" customFormat="1"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</row>
    <row r="644" spans="18:43" s="6" customFormat="1"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</row>
    <row r="645" spans="18:43" s="6" customFormat="1"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  <c r="AQ645" s="12"/>
    </row>
    <row r="646" spans="18:43" s="6" customFormat="1"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</row>
    <row r="647" spans="18:43" s="6" customFormat="1"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</row>
    <row r="648" spans="18:43" s="6" customFormat="1"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</row>
    <row r="649" spans="18:43" s="6" customFormat="1"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</row>
    <row r="650" spans="18:43" s="6" customFormat="1"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</row>
    <row r="651" spans="18:43" s="6" customFormat="1"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</row>
    <row r="652" spans="18:43" s="6" customFormat="1"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</row>
    <row r="653" spans="18:43" s="6" customFormat="1"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</row>
    <row r="654" spans="18:43" s="6" customFormat="1"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</row>
    <row r="655" spans="18:43" s="6" customFormat="1"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</row>
    <row r="656" spans="18:43" s="6" customFormat="1"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</row>
    <row r="657" spans="18:43" s="6" customFormat="1"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</row>
    <row r="658" spans="18:43" s="6" customFormat="1"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</row>
    <row r="659" spans="18:43" s="6" customFormat="1"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</row>
    <row r="660" spans="18:43" s="6" customFormat="1"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</row>
    <row r="661" spans="18:43" s="6" customFormat="1"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</row>
    <row r="662" spans="18:43" s="6" customFormat="1"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</row>
    <row r="663" spans="18:43" s="6" customFormat="1"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</row>
    <row r="664" spans="18:43" s="6" customFormat="1"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</row>
    <row r="665" spans="18:43" s="6" customFormat="1"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</row>
    <row r="666" spans="18:43" s="6" customFormat="1"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</row>
    <row r="667" spans="18:43" s="6" customFormat="1"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</row>
    <row r="668" spans="18:43" s="6" customFormat="1"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</row>
    <row r="669" spans="18:43" s="6" customFormat="1"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</row>
    <row r="670" spans="18:43" s="6" customFormat="1"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</row>
    <row r="671" spans="18:43" s="6" customFormat="1"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</row>
    <row r="672" spans="18:43" s="6" customFormat="1"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</row>
    <row r="673" spans="18:43" s="6" customFormat="1"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</row>
    <row r="674" spans="18:43" s="6" customFormat="1"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</row>
    <row r="675" spans="18:43" s="6" customFormat="1"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</row>
    <row r="676" spans="18:43" s="6" customFormat="1"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</row>
    <row r="677" spans="18:43" s="6" customFormat="1"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</row>
    <row r="678" spans="18:43" s="6" customFormat="1"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</row>
    <row r="679" spans="18:43" s="6" customFormat="1"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</row>
    <row r="680" spans="18:43" s="6" customFormat="1"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</row>
    <row r="681" spans="18:43" s="6" customFormat="1"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</row>
    <row r="682" spans="18:43" s="6" customFormat="1"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  <c r="AQ682" s="12"/>
    </row>
    <row r="683" spans="18:43" s="6" customFormat="1"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</row>
    <row r="684" spans="18:43" s="6" customFormat="1"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</row>
    <row r="685" spans="18:43" s="6" customFormat="1"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</row>
    <row r="686" spans="18:43" s="6" customFormat="1"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  <c r="AQ686" s="12"/>
    </row>
    <row r="687" spans="18:43" s="6" customFormat="1"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</row>
    <row r="688" spans="18:43" s="6" customFormat="1"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</row>
    <row r="689" spans="18:43" s="6" customFormat="1"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</row>
    <row r="690" spans="18:43" s="6" customFormat="1"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</row>
    <row r="691" spans="18:43" s="6" customFormat="1"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</row>
    <row r="692" spans="18:43" s="6" customFormat="1"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</row>
    <row r="693" spans="18:43" s="6" customFormat="1"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</row>
    <row r="694" spans="18:43" s="6" customFormat="1"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</row>
    <row r="695" spans="18:43" s="6" customFormat="1"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</row>
    <row r="696" spans="18:43" s="6" customFormat="1"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</row>
    <row r="697" spans="18:43" s="6" customFormat="1"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</row>
    <row r="698" spans="18:43" s="6" customFormat="1"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  <c r="AQ698" s="12"/>
    </row>
    <row r="699" spans="18:43" s="6" customFormat="1"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</row>
    <row r="700" spans="18:43" s="6" customFormat="1"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</row>
    <row r="701" spans="18:43" s="6" customFormat="1"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</row>
    <row r="702" spans="18:43" s="6" customFormat="1"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  <c r="AQ702" s="12"/>
    </row>
    <row r="703" spans="18:43" s="6" customFormat="1"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</row>
    <row r="704" spans="18:43" s="6" customFormat="1"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</row>
    <row r="705" spans="18:43" s="6" customFormat="1"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</row>
    <row r="706" spans="18:43" s="6" customFormat="1"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</row>
    <row r="707" spans="18:43" s="6" customFormat="1"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</row>
    <row r="708" spans="18:43" s="6" customFormat="1"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</row>
    <row r="709" spans="18:43" s="6" customFormat="1"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</row>
    <row r="710" spans="18:43" s="6" customFormat="1"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</row>
    <row r="711" spans="18:43" s="6" customFormat="1"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  <c r="AQ711" s="12"/>
    </row>
    <row r="712" spans="18:43" s="6" customFormat="1"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</row>
    <row r="713" spans="18:43" s="6" customFormat="1"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</row>
    <row r="714" spans="18:43" s="6" customFormat="1"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</row>
    <row r="715" spans="18:43" s="6" customFormat="1"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  <c r="AQ715" s="12"/>
    </row>
    <row r="716" spans="18:43" s="6" customFormat="1"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</row>
    <row r="717" spans="18:43" s="6" customFormat="1"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</row>
    <row r="718" spans="18:43" s="6" customFormat="1"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</row>
    <row r="719" spans="18:43" s="6" customFormat="1"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</row>
    <row r="720" spans="18:43" s="6" customFormat="1"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  <c r="AQ720" s="12"/>
    </row>
    <row r="721" spans="18:43" s="6" customFormat="1"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  <c r="AQ721" s="12"/>
    </row>
    <row r="722" spans="18:43" s="6" customFormat="1"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  <c r="AQ722" s="12"/>
    </row>
    <row r="723" spans="18:43" s="6" customFormat="1"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  <c r="AQ723" s="12"/>
    </row>
    <row r="724" spans="18:43" s="6" customFormat="1"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  <c r="AQ724" s="12"/>
    </row>
    <row r="725" spans="18:43" s="6" customFormat="1"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  <c r="AQ725" s="12"/>
    </row>
    <row r="726" spans="18:43" s="6" customFormat="1"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  <c r="AQ726" s="12"/>
    </row>
    <row r="727" spans="18:43" s="6" customFormat="1"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</row>
    <row r="728" spans="18:43" s="6" customFormat="1"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  <c r="AQ728" s="12"/>
    </row>
    <row r="729" spans="18:43" s="6" customFormat="1"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  <c r="AQ729" s="12"/>
    </row>
    <row r="730" spans="18:43" s="6" customFormat="1"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</row>
    <row r="731" spans="18:43" s="6" customFormat="1"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  <c r="AQ731" s="12"/>
    </row>
    <row r="732" spans="18:43" s="6" customFormat="1"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</row>
    <row r="733" spans="18:43" s="6" customFormat="1"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</row>
    <row r="734" spans="18:43" s="6" customFormat="1"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  <c r="AQ734" s="12"/>
    </row>
    <row r="735" spans="18:43" s="6" customFormat="1"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</row>
    <row r="736" spans="18:43" s="6" customFormat="1"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</row>
    <row r="737" spans="18:43" s="6" customFormat="1"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</row>
    <row r="738" spans="18:43" s="6" customFormat="1"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  <c r="AQ738" s="12"/>
    </row>
    <row r="739" spans="18:43" s="6" customFormat="1"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</row>
    <row r="740" spans="18:43" s="6" customFormat="1"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  <c r="AQ740" s="12"/>
    </row>
    <row r="741" spans="18:43" s="6" customFormat="1"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</row>
    <row r="742" spans="18:43" s="6" customFormat="1"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  <c r="AQ742" s="12"/>
    </row>
    <row r="743" spans="18:43" s="6" customFormat="1"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  <c r="AQ743" s="12"/>
    </row>
    <row r="744" spans="18:43" s="6" customFormat="1"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</row>
    <row r="745" spans="18:43" s="6" customFormat="1"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  <c r="AQ745" s="12"/>
    </row>
    <row r="746" spans="18:43" s="6" customFormat="1"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  <c r="AQ746" s="12"/>
    </row>
    <row r="747" spans="18:43" s="6" customFormat="1"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</row>
    <row r="748" spans="18:43" s="6" customFormat="1"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  <c r="AQ748" s="12"/>
    </row>
    <row r="749" spans="18:43" s="6" customFormat="1"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  <c r="AQ749" s="12"/>
    </row>
    <row r="750" spans="18:43" s="6" customFormat="1"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  <c r="AQ750" s="12"/>
    </row>
    <row r="751" spans="18:43" s="6" customFormat="1"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  <c r="AQ751" s="12"/>
    </row>
    <row r="752" spans="18:43" s="6" customFormat="1"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/>
    </row>
    <row r="753" spans="18:43" s="6" customFormat="1"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</row>
    <row r="754" spans="18:43" s="6" customFormat="1"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</row>
    <row r="755" spans="18:43" s="6" customFormat="1"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/>
    </row>
    <row r="756" spans="18:43" s="6" customFormat="1"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</row>
    <row r="757" spans="18:43" s="6" customFormat="1"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/>
    </row>
    <row r="758" spans="18:43" s="6" customFormat="1"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/>
    </row>
    <row r="759" spans="18:43" s="6" customFormat="1"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/>
    </row>
    <row r="760" spans="18:43" s="6" customFormat="1"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</row>
    <row r="761" spans="18:43" s="6" customFormat="1"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/>
    </row>
    <row r="762" spans="18:43" s="6" customFormat="1"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/>
    </row>
    <row r="763" spans="18:43" s="6" customFormat="1"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</row>
    <row r="764" spans="18:43" s="6" customFormat="1"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</row>
    <row r="765" spans="18:43" s="6" customFormat="1"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/>
    </row>
    <row r="766" spans="18:43" s="6" customFormat="1"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/>
    </row>
    <row r="767" spans="18:43" s="6" customFormat="1"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/>
    </row>
    <row r="768" spans="18:43" s="6" customFormat="1"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/>
    </row>
    <row r="769" spans="18:43" s="6" customFormat="1"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/>
    </row>
    <row r="770" spans="18:43" s="6" customFormat="1"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/>
    </row>
    <row r="771" spans="18:43" s="6" customFormat="1"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/>
    </row>
    <row r="772" spans="18:43" s="6" customFormat="1"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/>
    </row>
    <row r="773" spans="18:43" s="6" customFormat="1"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/>
    </row>
    <row r="774" spans="18:43" s="6" customFormat="1"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/>
    </row>
    <row r="775" spans="18:43" s="6" customFormat="1"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/>
    </row>
    <row r="776" spans="18:43" s="6" customFormat="1"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/>
    </row>
    <row r="777" spans="18:43" s="6" customFormat="1"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/>
    </row>
    <row r="778" spans="18:43" s="6" customFormat="1"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/>
    </row>
    <row r="779" spans="18:43" s="6" customFormat="1"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/>
    </row>
    <row r="780" spans="18:43" s="6" customFormat="1"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/>
    </row>
    <row r="781" spans="18:43" s="6" customFormat="1"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</row>
    <row r="782" spans="18:43" s="6" customFormat="1"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/>
    </row>
    <row r="783" spans="18:43" s="6" customFormat="1"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/>
    </row>
    <row r="784" spans="18:43" s="6" customFormat="1"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/>
    </row>
    <row r="785" spans="18:43" s="6" customFormat="1"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</row>
    <row r="786" spans="18:43" s="6" customFormat="1"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</row>
    <row r="787" spans="18:43" s="6" customFormat="1"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  <c r="AQ787" s="12"/>
    </row>
    <row r="788" spans="18:43" s="6" customFormat="1"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  <c r="AQ788" s="12"/>
    </row>
    <row r="789" spans="18:43" s="6" customFormat="1"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  <c r="AQ789" s="12"/>
    </row>
    <row r="790" spans="18:43" s="6" customFormat="1"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</row>
    <row r="791" spans="18:43" s="6" customFormat="1"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</row>
    <row r="792" spans="18:43" s="6" customFormat="1"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</row>
    <row r="793" spans="18:43" s="6" customFormat="1"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  <c r="AQ793" s="12"/>
    </row>
    <row r="794" spans="18:43" s="6" customFormat="1"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</row>
    <row r="795" spans="18:43" s="6" customFormat="1"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</row>
    <row r="796" spans="18:43" s="6" customFormat="1"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</row>
    <row r="797" spans="18:43" s="6" customFormat="1"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</row>
    <row r="798" spans="18:43" s="6" customFormat="1"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</row>
    <row r="799" spans="18:43" s="6" customFormat="1"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</row>
    <row r="800" spans="18:43" s="6" customFormat="1"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</row>
    <row r="801" spans="18:43" s="6" customFormat="1"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  <c r="AQ801" s="12"/>
    </row>
    <row r="802" spans="18:43" s="6" customFormat="1"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  <c r="AQ802" s="12"/>
    </row>
    <row r="803" spans="18:43" s="6" customFormat="1"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  <c r="AQ803" s="12"/>
    </row>
    <row r="804" spans="18:43" s="6" customFormat="1"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  <c r="AQ804" s="12"/>
    </row>
    <row r="805" spans="18:43" s="6" customFormat="1"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</row>
    <row r="806" spans="18:43" s="6" customFormat="1"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</row>
    <row r="807" spans="18:43" s="6" customFormat="1"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</row>
    <row r="808" spans="18:43" s="6" customFormat="1"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</row>
    <row r="809" spans="18:43" s="6" customFormat="1"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</row>
    <row r="810" spans="18:43" s="6" customFormat="1"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  <c r="AQ810" s="12"/>
    </row>
    <row r="811" spans="18:43" s="6" customFormat="1"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</row>
    <row r="812" spans="18:43" s="6" customFormat="1"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  <c r="AQ812" s="12"/>
    </row>
    <row r="813" spans="18:43" s="6" customFormat="1"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</row>
    <row r="814" spans="18:43" s="6" customFormat="1"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  <c r="AQ814" s="12"/>
    </row>
    <row r="815" spans="18:43" s="6" customFormat="1"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  <c r="AQ815" s="12"/>
    </row>
    <row r="816" spans="18:43" s="6" customFormat="1"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</row>
    <row r="817" spans="18:43" s="6" customFormat="1"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</row>
    <row r="818" spans="18:43" s="6" customFormat="1"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  <c r="AQ818" s="12"/>
    </row>
    <row r="819" spans="18:43" s="6" customFormat="1"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  <c r="AQ819" s="12"/>
    </row>
    <row r="820" spans="18:43" s="6" customFormat="1"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  <c r="AQ820" s="12"/>
    </row>
    <row r="821" spans="18:43" s="6" customFormat="1"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  <c r="AQ821" s="12"/>
    </row>
    <row r="822" spans="18:43" s="6" customFormat="1"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  <c r="AQ822" s="12"/>
    </row>
    <row r="823" spans="18:43" s="6" customFormat="1"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  <c r="AQ823" s="12"/>
    </row>
    <row r="824" spans="18:43" s="6" customFormat="1"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  <c r="AQ824" s="12"/>
    </row>
    <row r="825" spans="18:43" s="6" customFormat="1"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  <c r="AQ825" s="12"/>
    </row>
    <row r="826" spans="18:43" s="6" customFormat="1"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  <c r="AQ826" s="12"/>
    </row>
    <row r="827" spans="18:43" s="6" customFormat="1"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</row>
    <row r="828" spans="18:43" s="6" customFormat="1"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  <c r="AQ828" s="12"/>
    </row>
    <row r="829" spans="18:43" s="6" customFormat="1"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  <c r="AQ829" s="12"/>
    </row>
    <row r="830" spans="18:43" s="6" customFormat="1"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</row>
    <row r="831" spans="18:43" s="6" customFormat="1"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</row>
    <row r="832" spans="18:43" s="6" customFormat="1"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</row>
    <row r="833" spans="18:43" s="6" customFormat="1"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</row>
    <row r="834" spans="18:43" s="6" customFormat="1"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  <c r="AQ834" s="12"/>
    </row>
    <row r="835" spans="18:43" s="6" customFormat="1"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  <c r="AQ835" s="12"/>
    </row>
    <row r="836" spans="18:43" s="6" customFormat="1"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</row>
    <row r="837" spans="18:43" s="6" customFormat="1"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  <c r="AQ837" s="12"/>
    </row>
    <row r="838" spans="18:43" s="6" customFormat="1"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/>
    </row>
    <row r="839" spans="18:43" s="6" customFormat="1"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/>
    </row>
    <row r="840" spans="18:43" s="6" customFormat="1"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/>
    </row>
    <row r="841" spans="18:43" s="6" customFormat="1"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/>
    </row>
    <row r="842" spans="18:43" s="6" customFormat="1"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/>
    </row>
    <row r="843" spans="18:43" s="6" customFormat="1"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/>
    </row>
    <row r="844" spans="18:43" s="6" customFormat="1"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/>
    </row>
    <row r="845" spans="18:43" s="6" customFormat="1"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/>
    </row>
    <row r="846" spans="18:43" s="6" customFormat="1"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/>
    </row>
    <row r="847" spans="18:43" s="6" customFormat="1"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  <c r="AQ847" s="12"/>
    </row>
    <row r="848" spans="18:43" s="6" customFormat="1"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  <c r="AQ848" s="12"/>
    </row>
    <row r="849" spans="18:43" s="6" customFormat="1"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  <c r="AQ849" s="12"/>
    </row>
    <row r="850" spans="18:43" s="6" customFormat="1"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  <c r="AQ850" s="12"/>
    </row>
    <row r="851" spans="18:43" s="6" customFormat="1"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  <c r="AQ851" s="12"/>
    </row>
    <row r="852" spans="18:43" s="6" customFormat="1"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  <c r="AQ852" s="12"/>
    </row>
    <row r="853" spans="18:43" s="6" customFormat="1"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  <c r="AQ853" s="12"/>
    </row>
    <row r="854" spans="18:43" s="6" customFormat="1"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  <c r="AQ854" s="12"/>
    </row>
    <row r="855" spans="18:43" s="6" customFormat="1"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  <c r="AQ855" s="12"/>
    </row>
    <row r="856" spans="18:43" s="6" customFormat="1"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  <c r="AQ856" s="12"/>
    </row>
    <row r="857" spans="18:43" s="6" customFormat="1"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  <c r="AQ857" s="12"/>
    </row>
    <row r="858" spans="18:43" s="6" customFormat="1"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  <c r="AQ858" s="12"/>
    </row>
    <row r="859" spans="18:43" s="6" customFormat="1"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  <c r="AQ859" s="12"/>
    </row>
    <row r="860" spans="18:43" s="6" customFormat="1"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  <c r="AQ860" s="12"/>
    </row>
    <row r="861" spans="18:43" s="6" customFormat="1"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  <c r="AQ861" s="12"/>
    </row>
    <row r="862" spans="18:43" s="6" customFormat="1"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  <c r="AQ862" s="12"/>
    </row>
    <row r="863" spans="18:43" s="6" customFormat="1"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  <c r="AQ863" s="12"/>
    </row>
    <row r="864" spans="18:43" s="6" customFormat="1"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  <c r="AQ864" s="12"/>
    </row>
    <row r="865" spans="18:43" s="6" customFormat="1"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  <c r="AQ865" s="12"/>
    </row>
    <row r="866" spans="18:43" s="6" customFormat="1"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  <c r="AQ866" s="12"/>
    </row>
    <row r="867" spans="18:43" s="6" customFormat="1"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  <c r="AQ867" s="12"/>
    </row>
    <row r="868" spans="18:43" s="6" customFormat="1"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  <c r="AQ868" s="12"/>
    </row>
    <row r="869" spans="18:43" s="6" customFormat="1"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  <c r="AQ869" s="12"/>
    </row>
    <row r="870" spans="18:43" s="6" customFormat="1"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  <c r="AQ870" s="12"/>
    </row>
    <row r="871" spans="18:43" s="6" customFormat="1"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  <c r="AQ871" s="12"/>
    </row>
    <row r="872" spans="18:43" s="6" customFormat="1"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  <c r="AQ872" s="12"/>
    </row>
    <row r="873" spans="18:43" s="6" customFormat="1"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  <c r="AQ873" s="12"/>
    </row>
    <row r="874" spans="18:43" s="6" customFormat="1"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  <c r="AQ874" s="12"/>
    </row>
    <row r="875" spans="18:43" s="6" customFormat="1"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  <c r="AQ875" s="12"/>
    </row>
    <row r="876" spans="18:43" s="6" customFormat="1"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  <c r="AQ876" s="12"/>
    </row>
    <row r="877" spans="18:43" s="6" customFormat="1"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  <c r="AQ877" s="12"/>
    </row>
    <row r="878" spans="18:43" s="6" customFormat="1"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  <c r="AQ878" s="12"/>
    </row>
    <row r="879" spans="18:43" s="6" customFormat="1"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  <c r="AQ879" s="12"/>
    </row>
    <row r="880" spans="18:43" s="6" customFormat="1"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  <c r="AQ880" s="12"/>
    </row>
    <row r="881" spans="18:43" s="6" customFormat="1"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  <c r="AQ881" s="12"/>
    </row>
    <row r="882" spans="18:43" s="6" customFormat="1"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  <c r="AQ882" s="12"/>
    </row>
    <row r="883" spans="18:43" s="6" customFormat="1"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  <c r="AQ883" s="12"/>
    </row>
    <row r="884" spans="18:43" s="6" customFormat="1"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  <c r="AQ884" s="12"/>
    </row>
    <row r="885" spans="18:43" s="6" customFormat="1"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  <c r="AQ885" s="12"/>
    </row>
    <row r="886" spans="18:43" s="6" customFormat="1"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  <c r="AQ886" s="12"/>
    </row>
    <row r="887" spans="18:43" s="6" customFormat="1"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  <c r="AQ887" s="12"/>
    </row>
    <row r="888" spans="18:43" s="6" customFormat="1"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  <c r="AQ888" s="12"/>
    </row>
    <row r="889" spans="18:43" s="6" customFormat="1"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  <c r="AQ889" s="12"/>
    </row>
    <row r="890" spans="18:43" s="6" customFormat="1"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  <c r="AQ890" s="12"/>
    </row>
    <row r="891" spans="18:43" s="6" customFormat="1"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  <c r="AQ891" s="12"/>
    </row>
    <row r="892" spans="18:43" s="6" customFormat="1"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  <c r="AQ892" s="12"/>
    </row>
    <row r="893" spans="18:43" s="6" customFormat="1"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  <c r="AQ893" s="12"/>
    </row>
    <row r="894" spans="18:43" s="6" customFormat="1"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  <c r="AQ894" s="12"/>
    </row>
    <row r="895" spans="18:43" s="6" customFormat="1"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  <c r="AQ895" s="12"/>
    </row>
    <row r="896" spans="18:43" s="6" customFormat="1"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</row>
    <row r="897" spans="18:43" s="6" customFormat="1"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  <c r="AQ897" s="12"/>
    </row>
    <row r="898" spans="18:43" s="6" customFormat="1"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  <c r="AQ898" s="12"/>
    </row>
    <row r="899" spans="18:43" s="6" customFormat="1"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  <c r="AQ899" s="12"/>
    </row>
    <row r="900" spans="18:43" s="6" customFormat="1"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  <c r="AQ900" s="12"/>
    </row>
    <row r="901" spans="18:43" s="6" customFormat="1"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</row>
    <row r="902" spans="18:43" s="6" customFormat="1"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</row>
    <row r="903" spans="18:43" s="6" customFormat="1"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  <c r="AQ903" s="12"/>
    </row>
    <row r="904" spans="18:43" s="6" customFormat="1"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  <c r="AQ904" s="12"/>
    </row>
    <row r="905" spans="18:43" s="6" customFormat="1"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  <c r="AP905" s="12"/>
      <c r="AQ905" s="12"/>
    </row>
    <row r="906" spans="18:43" s="6" customFormat="1"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  <c r="AP906" s="12"/>
      <c r="AQ906" s="12"/>
    </row>
    <row r="907" spans="18:43" s="6" customFormat="1"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</row>
    <row r="908" spans="18:43" s="6" customFormat="1"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  <c r="AP908" s="12"/>
      <c r="AQ908" s="12"/>
    </row>
    <row r="909" spans="18:43" s="6" customFormat="1"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  <c r="AP909" s="12"/>
      <c r="AQ909" s="12"/>
    </row>
    <row r="910" spans="18:43" s="6" customFormat="1"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  <c r="AP910" s="12"/>
      <c r="AQ910" s="12"/>
    </row>
    <row r="911" spans="18:43" s="6" customFormat="1"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  <c r="AP911" s="12"/>
      <c r="AQ911" s="12"/>
    </row>
    <row r="912" spans="18:43" s="6" customFormat="1"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  <c r="AP912" s="12"/>
      <c r="AQ912" s="12"/>
    </row>
    <row r="913" spans="18:43" s="6" customFormat="1"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  <c r="AP913" s="12"/>
      <c r="AQ913" s="12"/>
    </row>
    <row r="914" spans="18:43" s="6" customFormat="1"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  <c r="AP914" s="12"/>
      <c r="AQ914" s="12"/>
    </row>
    <row r="915" spans="18:43" s="6" customFormat="1"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  <c r="AP915" s="12"/>
      <c r="AQ915" s="12"/>
    </row>
    <row r="916" spans="18:43" s="6" customFormat="1"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  <c r="AP916" s="12"/>
      <c r="AQ916" s="12"/>
    </row>
    <row r="917" spans="18:43" s="6" customFormat="1"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  <c r="AP917" s="12"/>
      <c r="AQ917" s="12"/>
    </row>
    <row r="918" spans="18:43" s="6" customFormat="1"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  <c r="AP918" s="12"/>
      <c r="AQ918" s="12"/>
    </row>
    <row r="919" spans="18:43" s="6" customFormat="1"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  <c r="AP919" s="12"/>
      <c r="AQ919" s="12"/>
    </row>
    <row r="920" spans="18:43" s="6" customFormat="1"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  <c r="AP920" s="12"/>
      <c r="AQ920" s="12"/>
    </row>
    <row r="921" spans="18:43" s="6" customFormat="1"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</row>
    <row r="922" spans="18:43" s="6" customFormat="1"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  <c r="AP922" s="12"/>
      <c r="AQ922" s="12"/>
    </row>
    <row r="923" spans="18:43" s="6" customFormat="1"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  <c r="AP923" s="12"/>
      <c r="AQ923" s="12"/>
    </row>
    <row r="924" spans="18:43" s="6" customFormat="1"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</row>
    <row r="925" spans="18:43" s="6" customFormat="1"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  <c r="AP925" s="12"/>
      <c r="AQ925" s="12"/>
    </row>
    <row r="926" spans="18:43" s="6" customFormat="1"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  <c r="AP926" s="12"/>
      <c r="AQ926" s="12"/>
    </row>
    <row r="927" spans="18:43" s="6" customFormat="1"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  <c r="AP927" s="12"/>
      <c r="AQ927" s="12"/>
    </row>
    <row r="928" spans="18:43" s="6" customFormat="1"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  <c r="AP928" s="12"/>
      <c r="AQ928" s="12"/>
    </row>
    <row r="929" spans="18:43" s="6" customFormat="1"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  <c r="AP929" s="12"/>
      <c r="AQ929" s="12"/>
    </row>
    <row r="930" spans="18:43" s="6" customFormat="1"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  <c r="AP930" s="12"/>
      <c r="AQ930" s="12"/>
    </row>
    <row r="931" spans="18:43" s="6" customFormat="1"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  <c r="AP931" s="12"/>
      <c r="AQ931" s="12"/>
    </row>
    <row r="932" spans="18:43" s="6" customFormat="1"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  <c r="AP932" s="12"/>
      <c r="AQ932" s="12"/>
    </row>
    <row r="933" spans="18:43" s="6" customFormat="1"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</row>
    <row r="934" spans="18:43" s="6" customFormat="1"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  <c r="AP934" s="12"/>
      <c r="AQ934" s="12"/>
    </row>
    <row r="935" spans="18:43" s="6" customFormat="1"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  <c r="AP935" s="12"/>
      <c r="AQ935" s="12"/>
    </row>
    <row r="936" spans="18:43" s="6" customFormat="1"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  <c r="AP936" s="12"/>
      <c r="AQ936" s="12"/>
    </row>
    <row r="937" spans="18:43" s="6" customFormat="1"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  <c r="AP937" s="12"/>
      <c r="AQ937" s="12"/>
    </row>
    <row r="938" spans="18:43" s="6" customFormat="1"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  <c r="AP938" s="12"/>
      <c r="AQ938" s="12"/>
    </row>
    <row r="939" spans="18:43" s="6" customFormat="1"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  <c r="AP939" s="12"/>
      <c r="AQ939" s="12"/>
    </row>
    <row r="940" spans="18:43" s="6" customFormat="1"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/>
      <c r="AQ940" s="12"/>
    </row>
    <row r="941" spans="18:43" s="6" customFormat="1"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/>
      <c r="AQ941" s="12"/>
    </row>
    <row r="942" spans="18:43" s="6" customFormat="1"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  <c r="AP942" s="12"/>
      <c r="AQ942" s="12"/>
    </row>
    <row r="943" spans="18:43" s="6" customFormat="1"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  <c r="AP943" s="12"/>
      <c r="AQ943" s="12"/>
    </row>
    <row r="944" spans="18:43" s="6" customFormat="1"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  <c r="AP944" s="12"/>
      <c r="AQ944" s="12"/>
    </row>
    <row r="945" spans="18:43" s="6" customFormat="1"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  <c r="AP945" s="12"/>
      <c r="AQ945" s="12"/>
    </row>
    <row r="946" spans="18:43" s="6" customFormat="1"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  <c r="AP946" s="12"/>
      <c r="AQ946" s="12"/>
    </row>
    <row r="947" spans="18:43" s="6" customFormat="1"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  <c r="AP947" s="12"/>
      <c r="AQ947" s="12"/>
    </row>
    <row r="948" spans="18:43" s="6" customFormat="1"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  <c r="AP948" s="12"/>
      <c r="AQ948" s="12"/>
    </row>
    <row r="949" spans="18:43" s="6" customFormat="1"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  <c r="AP949" s="12"/>
      <c r="AQ949" s="12"/>
    </row>
    <row r="950" spans="18:43" s="6" customFormat="1"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  <c r="AP950" s="12"/>
      <c r="AQ950" s="12"/>
    </row>
    <row r="951" spans="18:43" s="6" customFormat="1"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  <c r="AP951" s="12"/>
      <c r="AQ951" s="12"/>
    </row>
    <row r="952" spans="18:43" s="6" customFormat="1"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  <c r="AP952" s="12"/>
      <c r="AQ952" s="12"/>
    </row>
    <row r="953" spans="18:43" s="6" customFormat="1"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  <c r="AP953" s="12"/>
      <c r="AQ953" s="12"/>
    </row>
    <row r="954" spans="18:43" s="6" customFormat="1"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  <c r="AP954" s="12"/>
      <c r="AQ954" s="12"/>
    </row>
    <row r="955" spans="18:43" s="6" customFormat="1"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  <c r="AP955" s="12"/>
      <c r="AQ955" s="12"/>
    </row>
    <row r="956" spans="18:43" s="6" customFormat="1"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  <c r="AP956" s="12"/>
      <c r="AQ956" s="12"/>
    </row>
    <row r="957" spans="18:43" s="6" customFormat="1"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  <c r="AP957" s="12"/>
      <c r="AQ957" s="12"/>
    </row>
    <row r="958" spans="18:43" s="6" customFormat="1"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  <c r="AP958" s="12"/>
      <c r="AQ958" s="12"/>
    </row>
    <row r="959" spans="18:43" s="6" customFormat="1"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  <c r="AP959" s="12"/>
      <c r="AQ959" s="12"/>
    </row>
    <row r="960" spans="18:43" s="6" customFormat="1"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  <c r="AP960" s="12"/>
      <c r="AQ960" s="12"/>
    </row>
    <row r="961" spans="18:43" s="6" customFormat="1"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  <c r="AP961" s="12"/>
      <c r="AQ961" s="12"/>
    </row>
    <row r="962" spans="18:43" s="6" customFormat="1"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  <c r="AP962" s="12"/>
      <c r="AQ962" s="12"/>
    </row>
    <row r="963" spans="18:43" s="6" customFormat="1"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  <c r="AP963" s="12"/>
      <c r="AQ963" s="12"/>
    </row>
    <row r="964" spans="18:43" s="6" customFormat="1"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  <c r="AP964" s="12"/>
      <c r="AQ964" s="12"/>
    </row>
    <row r="965" spans="18:43" s="6" customFormat="1"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  <c r="AP965" s="12"/>
      <c r="AQ965" s="12"/>
    </row>
    <row r="966" spans="18:43" s="6" customFormat="1"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  <c r="AP966" s="12"/>
      <c r="AQ966" s="12"/>
    </row>
    <row r="967" spans="18:43" s="6" customFormat="1"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  <c r="AP967" s="12"/>
      <c r="AQ967" s="12"/>
    </row>
    <row r="968" spans="18:43" s="6" customFormat="1"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  <c r="AP968" s="12"/>
      <c r="AQ968" s="12"/>
    </row>
    <row r="969" spans="18:43" s="6" customFormat="1"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  <c r="AP969" s="12"/>
      <c r="AQ969" s="12"/>
    </row>
    <row r="970" spans="18:43" s="6" customFormat="1"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</row>
    <row r="971" spans="18:43" s="6" customFormat="1"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</row>
    <row r="972" spans="18:43" s="6" customFormat="1"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  <c r="AP972" s="12"/>
      <c r="AQ972" s="12"/>
    </row>
    <row r="973" spans="18:43" s="6" customFormat="1"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  <c r="AP973" s="12"/>
      <c r="AQ973" s="12"/>
    </row>
    <row r="974" spans="18:43" s="6" customFormat="1"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  <c r="AP974" s="12"/>
      <c r="AQ974" s="12"/>
    </row>
    <row r="975" spans="18:43" s="6" customFormat="1"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  <c r="AP975" s="12"/>
      <c r="AQ975" s="12"/>
    </row>
    <row r="976" spans="18:43" s="6" customFormat="1"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  <c r="AP976" s="12"/>
      <c r="AQ976" s="12"/>
    </row>
    <row r="977" spans="18:43" s="6" customFormat="1"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  <c r="AP977" s="12"/>
      <c r="AQ977" s="12"/>
    </row>
    <row r="978" spans="18:43" s="6" customFormat="1"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  <c r="AP978" s="12"/>
      <c r="AQ978" s="12"/>
    </row>
    <row r="979" spans="18:43" s="6" customFormat="1"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  <c r="AP979" s="12"/>
      <c r="AQ979" s="12"/>
    </row>
    <row r="980" spans="18:43" s="6" customFormat="1"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  <c r="AP980" s="12"/>
      <c r="AQ980" s="12"/>
    </row>
    <row r="981" spans="18:43" s="6" customFormat="1"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  <c r="AP981" s="12"/>
      <c r="AQ981" s="12"/>
    </row>
    <row r="982" spans="18:43" s="6" customFormat="1"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  <c r="AP982" s="12"/>
      <c r="AQ982" s="12"/>
    </row>
    <row r="983" spans="18:43" s="6" customFormat="1"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  <c r="AP983" s="12"/>
      <c r="AQ983" s="12"/>
    </row>
    <row r="984" spans="18:43" s="6" customFormat="1"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  <c r="AP984" s="12"/>
      <c r="AQ984" s="12"/>
    </row>
    <row r="985" spans="18:43" s="6" customFormat="1"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  <c r="AP985" s="12"/>
      <c r="AQ985" s="12"/>
    </row>
    <row r="986" spans="18:43" s="6" customFormat="1"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  <c r="AP986" s="12"/>
      <c r="AQ986" s="12"/>
    </row>
    <row r="987" spans="18:43" s="6" customFormat="1"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  <c r="AP987" s="12"/>
      <c r="AQ987" s="12"/>
    </row>
    <row r="988" spans="18:43" s="6" customFormat="1"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  <c r="AP988" s="12"/>
      <c r="AQ988" s="12"/>
    </row>
    <row r="989" spans="18:43" s="6" customFormat="1"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  <c r="AP989" s="12"/>
      <c r="AQ989" s="12"/>
    </row>
    <row r="990" spans="18:43" s="6" customFormat="1"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  <c r="AP990" s="12"/>
      <c r="AQ990" s="12"/>
    </row>
    <row r="991" spans="18:43" s="6" customFormat="1"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</row>
    <row r="992" spans="18:43" s="6" customFormat="1"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  <c r="AP992" s="12"/>
      <c r="AQ992" s="12"/>
    </row>
    <row r="993" spans="18:43" s="6" customFormat="1"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  <c r="AP993" s="12"/>
      <c r="AQ993" s="12"/>
    </row>
    <row r="994" spans="18:43" s="6" customFormat="1"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</row>
    <row r="995" spans="18:43" s="6" customFormat="1"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  <c r="AP995" s="12"/>
      <c r="AQ995" s="12"/>
    </row>
    <row r="996" spans="18:43" s="6" customFormat="1"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  <c r="AP996" s="12"/>
      <c r="AQ996" s="12"/>
    </row>
    <row r="997" spans="18:43" s="6" customFormat="1"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  <c r="AP997" s="12"/>
      <c r="AQ997" s="12"/>
    </row>
    <row r="998" spans="18:43" s="6" customFormat="1"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  <c r="AP998" s="12"/>
      <c r="AQ998" s="12"/>
    </row>
    <row r="999" spans="18:43" s="6" customFormat="1"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  <c r="AP999" s="12"/>
      <c r="AQ999" s="12"/>
    </row>
    <row r="1000" spans="18:43" s="6" customFormat="1"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  <c r="AP1000" s="12"/>
      <c r="AQ1000" s="12"/>
    </row>
    <row r="1001" spans="18:43" s="6" customFormat="1"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  <c r="AK1001" s="12"/>
      <c r="AL1001" s="12"/>
      <c r="AM1001" s="12"/>
      <c r="AN1001" s="12"/>
      <c r="AO1001" s="12"/>
      <c r="AP1001" s="12"/>
      <c r="AQ1001" s="12"/>
    </row>
    <row r="1002" spans="18:43" s="6" customFormat="1"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  <c r="AK1002" s="12"/>
      <c r="AL1002" s="12"/>
      <c r="AM1002" s="12"/>
      <c r="AN1002" s="12"/>
      <c r="AO1002" s="12"/>
      <c r="AP1002" s="12"/>
      <c r="AQ1002" s="12"/>
    </row>
    <row r="1003" spans="18:43" s="6" customFormat="1"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  <c r="AK1003" s="12"/>
      <c r="AL1003" s="12"/>
      <c r="AM1003" s="12"/>
      <c r="AN1003" s="12"/>
      <c r="AO1003" s="12"/>
      <c r="AP1003" s="12"/>
      <c r="AQ1003" s="12"/>
    </row>
    <row r="1004" spans="18:43" s="6" customFormat="1"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  <c r="AK1004" s="12"/>
      <c r="AL1004" s="12"/>
      <c r="AM1004" s="12"/>
      <c r="AN1004" s="12"/>
      <c r="AO1004" s="12"/>
      <c r="AP1004" s="12"/>
      <c r="AQ1004" s="12"/>
    </row>
    <row r="1005" spans="18:43" s="6" customFormat="1"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12"/>
      <c r="AK1005" s="12"/>
      <c r="AL1005" s="12"/>
      <c r="AM1005" s="12"/>
      <c r="AN1005" s="12"/>
      <c r="AO1005" s="12"/>
      <c r="AP1005" s="12"/>
      <c r="AQ1005" s="12"/>
    </row>
    <row r="1006" spans="18:43" s="6" customFormat="1"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  <c r="AC1006" s="12"/>
      <c r="AD1006" s="12"/>
      <c r="AE1006" s="12"/>
      <c r="AF1006" s="12"/>
      <c r="AG1006" s="12"/>
      <c r="AH1006" s="12"/>
      <c r="AI1006" s="12"/>
      <c r="AJ1006" s="12"/>
      <c r="AK1006" s="12"/>
      <c r="AL1006" s="12"/>
      <c r="AM1006" s="12"/>
      <c r="AN1006" s="12"/>
      <c r="AO1006" s="12"/>
      <c r="AP1006" s="12"/>
      <c r="AQ1006" s="12"/>
    </row>
    <row r="1007" spans="18:43" s="6" customFormat="1"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  <c r="AC1007" s="12"/>
      <c r="AD1007" s="12"/>
      <c r="AE1007" s="12"/>
      <c r="AF1007" s="12"/>
      <c r="AG1007" s="12"/>
      <c r="AH1007" s="12"/>
      <c r="AI1007" s="12"/>
      <c r="AJ1007" s="12"/>
      <c r="AK1007" s="12"/>
      <c r="AL1007" s="12"/>
      <c r="AM1007" s="12"/>
      <c r="AN1007" s="12"/>
      <c r="AO1007" s="12"/>
      <c r="AP1007" s="12"/>
      <c r="AQ1007" s="12"/>
    </row>
    <row r="1008" spans="18:43" s="6" customFormat="1"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  <c r="AC1008" s="12"/>
      <c r="AD1008" s="12"/>
      <c r="AE1008" s="12"/>
      <c r="AF1008" s="12"/>
      <c r="AG1008" s="12"/>
      <c r="AH1008" s="12"/>
      <c r="AI1008" s="12"/>
      <c r="AJ1008" s="12"/>
      <c r="AK1008" s="12"/>
      <c r="AL1008" s="12"/>
      <c r="AM1008" s="12"/>
      <c r="AN1008" s="12"/>
      <c r="AO1008" s="12"/>
      <c r="AP1008" s="12"/>
      <c r="AQ1008" s="12"/>
    </row>
    <row r="1009" spans="18:43" s="6" customFormat="1"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  <c r="AC1009" s="12"/>
      <c r="AD1009" s="12"/>
      <c r="AE1009" s="12"/>
      <c r="AF1009" s="12"/>
      <c r="AG1009" s="12"/>
      <c r="AH1009" s="12"/>
      <c r="AI1009" s="12"/>
      <c r="AJ1009" s="12"/>
      <c r="AK1009" s="12"/>
      <c r="AL1009" s="12"/>
      <c r="AM1009" s="12"/>
      <c r="AN1009" s="12"/>
      <c r="AO1009" s="12"/>
      <c r="AP1009" s="12"/>
      <c r="AQ1009" s="12"/>
    </row>
    <row r="1010" spans="18:43" s="6" customFormat="1"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  <c r="AC1010" s="12"/>
      <c r="AD1010" s="12"/>
      <c r="AE1010" s="12"/>
      <c r="AF1010" s="12"/>
      <c r="AG1010" s="12"/>
      <c r="AH1010" s="12"/>
      <c r="AI1010" s="12"/>
      <c r="AJ1010" s="12"/>
      <c r="AK1010" s="12"/>
      <c r="AL1010" s="12"/>
      <c r="AM1010" s="12"/>
      <c r="AN1010" s="12"/>
      <c r="AO1010" s="12"/>
      <c r="AP1010" s="12"/>
      <c r="AQ1010" s="12"/>
    </row>
    <row r="1011" spans="18:43" s="6" customFormat="1"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F1011" s="12"/>
      <c r="AG1011" s="12"/>
      <c r="AH1011" s="12"/>
      <c r="AI1011" s="12"/>
      <c r="AJ1011" s="12"/>
      <c r="AK1011" s="12"/>
      <c r="AL1011" s="12"/>
      <c r="AM1011" s="12"/>
      <c r="AN1011" s="12"/>
      <c r="AO1011" s="12"/>
      <c r="AP1011" s="12"/>
      <c r="AQ1011" s="12"/>
    </row>
    <row r="1012" spans="18:43" s="6" customFormat="1"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F1012" s="12"/>
      <c r="AG1012" s="12"/>
      <c r="AH1012" s="12"/>
      <c r="AI1012" s="12"/>
      <c r="AJ1012" s="12"/>
      <c r="AK1012" s="12"/>
      <c r="AL1012" s="12"/>
      <c r="AM1012" s="12"/>
      <c r="AN1012" s="12"/>
      <c r="AO1012" s="12"/>
      <c r="AP1012" s="12"/>
      <c r="AQ1012" s="12"/>
    </row>
    <row r="1013" spans="18:43" s="6" customFormat="1"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F1013" s="12"/>
      <c r="AG1013" s="12"/>
      <c r="AH1013" s="12"/>
      <c r="AI1013" s="12"/>
      <c r="AJ1013" s="12"/>
      <c r="AK1013" s="12"/>
      <c r="AL1013" s="12"/>
      <c r="AM1013" s="12"/>
      <c r="AN1013" s="12"/>
      <c r="AO1013" s="12"/>
      <c r="AP1013" s="12"/>
      <c r="AQ1013" s="12"/>
    </row>
    <row r="1014" spans="18:43" s="6" customFormat="1"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  <c r="AC1014" s="12"/>
      <c r="AD1014" s="12"/>
      <c r="AE1014" s="12"/>
      <c r="AF1014" s="12"/>
      <c r="AG1014" s="12"/>
      <c r="AH1014" s="12"/>
      <c r="AI1014" s="12"/>
      <c r="AJ1014" s="12"/>
      <c r="AK1014" s="12"/>
      <c r="AL1014" s="12"/>
      <c r="AM1014" s="12"/>
      <c r="AN1014" s="12"/>
      <c r="AO1014" s="12"/>
      <c r="AP1014" s="12"/>
      <c r="AQ1014" s="12"/>
    </row>
    <row r="1015" spans="18:43" s="6" customFormat="1"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  <c r="AC1015" s="12"/>
      <c r="AD1015" s="12"/>
      <c r="AE1015" s="12"/>
      <c r="AF1015" s="12"/>
      <c r="AG1015" s="12"/>
      <c r="AH1015" s="12"/>
      <c r="AI1015" s="12"/>
      <c r="AJ1015" s="12"/>
      <c r="AK1015" s="12"/>
      <c r="AL1015" s="12"/>
      <c r="AM1015" s="12"/>
      <c r="AN1015" s="12"/>
      <c r="AO1015" s="12"/>
      <c r="AP1015" s="12"/>
      <c r="AQ1015" s="12"/>
    </row>
    <row r="1016" spans="18:43" s="6" customFormat="1"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  <c r="AC1016" s="12"/>
      <c r="AD1016" s="12"/>
      <c r="AE1016" s="12"/>
      <c r="AF1016" s="12"/>
      <c r="AG1016" s="12"/>
      <c r="AH1016" s="12"/>
      <c r="AI1016" s="12"/>
      <c r="AJ1016" s="12"/>
      <c r="AK1016" s="12"/>
      <c r="AL1016" s="12"/>
      <c r="AM1016" s="12"/>
      <c r="AN1016" s="12"/>
      <c r="AO1016" s="12"/>
      <c r="AP1016" s="12"/>
      <c r="AQ1016" s="12"/>
    </row>
    <row r="1017" spans="18:43" s="6" customFormat="1"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F1017" s="12"/>
      <c r="AG1017" s="12"/>
      <c r="AH1017" s="12"/>
      <c r="AI1017" s="12"/>
      <c r="AJ1017" s="12"/>
      <c r="AK1017" s="12"/>
      <c r="AL1017" s="12"/>
      <c r="AM1017" s="12"/>
      <c r="AN1017" s="12"/>
      <c r="AO1017" s="12"/>
      <c r="AP1017" s="12"/>
      <c r="AQ1017" s="12"/>
    </row>
    <row r="1018" spans="18:43" s="6" customFormat="1"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F1018" s="12"/>
      <c r="AG1018" s="12"/>
      <c r="AH1018" s="12"/>
      <c r="AI1018" s="12"/>
      <c r="AJ1018" s="12"/>
      <c r="AK1018" s="12"/>
      <c r="AL1018" s="12"/>
      <c r="AM1018" s="12"/>
      <c r="AN1018" s="12"/>
      <c r="AO1018" s="12"/>
      <c r="AP1018" s="12"/>
      <c r="AQ1018" s="12"/>
    </row>
    <row r="1019" spans="18:43" s="6" customFormat="1"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F1019" s="12"/>
      <c r="AG1019" s="12"/>
      <c r="AH1019" s="12"/>
      <c r="AI1019" s="12"/>
      <c r="AJ1019" s="12"/>
      <c r="AK1019" s="12"/>
      <c r="AL1019" s="12"/>
      <c r="AM1019" s="12"/>
      <c r="AN1019" s="12"/>
      <c r="AO1019" s="12"/>
      <c r="AP1019" s="12"/>
      <c r="AQ1019" s="12"/>
    </row>
    <row r="1020" spans="18:43" s="6" customFormat="1"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  <c r="AC1020" s="12"/>
      <c r="AD1020" s="12"/>
      <c r="AE1020" s="12"/>
      <c r="AF1020" s="12"/>
      <c r="AG1020" s="12"/>
      <c r="AH1020" s="12"/>
      <c r="AI1020" s="12"/>
      <c r="AJ1020" s="12"/>
      <c r="AK1020" s="12"/>
      <c r="AL1020" s="12"/>
      <c r="AM1020" s="12"/>
      <c r="AN1020" s="12"/>
      <c r="AO1020" s="12"/>
      <c r="AP1020" s="12"/>
      <c r="AQ1020" s="12"/>
    </row>
    <row r="1021" spans="18:43" s="6" customFormat="1"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  <c r="AC1021" s="12"/>
      <c r="AD1021" s="12"/>
      <c r="AE1021" s="12"/>
      <c r="AF1021" s="12"/>
      <c r="AG1021" s="12"/>
      <c r="AH1021" s="12"/>
      <c r="AI1021" s="12"/>
      <c r="AJ1021" s="12"/>
      <c r="AK1021" s="12"/>
      <c r="AL1021" s="12"/>
      <c r="AM1021" s="12"/>
      <c r="AN1021" s="12"/>
      <c r="AO1021" s="12"/>
      <c r="AP1021" s="12"/>
      <c r="AQ1021" s="12"/>
    </row>
    <row r="1022" spans="18:43" s="6" customFormat="1"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F1022" s="12"/>
      <c r="AG1022" s="12"/>
      <c r="AH1022" s="12"/>
      <c r="AI1022" s="12"/>
      <c r="AJ1022" s="12"/>
      <c r="AK1022" s="12"/>
      <c r="AL1022" s="12"/>
      <c r="AM1022" s="12"/>
      <c r="AN1022" s="12"/>
      <c r="AO1022" s="12"/>
      <c r="AP1022" s="12"/>
      <c r="AQ1022" s="12"/>
    </row>
    <row r="1023" spans="18:43" s="6" customFormat="1"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  <c r="AC1023" s="12"/>
      <c r="AD1023" s="12"/>
      <c r="AE1023" s="12"/>
      <c r="AF1023" s="12"/>
      <c r="AG1023" s="12"/>
      <c r="AH1023" s="12"/>
      <c r="AI1023" s="12"/>
      <c r="AJ1023" s="12"/>
      <c r="AK1023" s="12"/>
      <c r="AL1023" s="12"/>
      <c r="AM1023" s="12"/>
      <c r="AN1023" s="12"/>
      <c r="AO1023" s="12"/>
      <c r="AP1023" s="12"/>
      <c r="AQ1023" s="12"/>
    </row>
    <row r="1024" spans="18:43" s="6" customFormat="1"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F1024" s="12"/>
      <c r="AG1024" s="12"/>
      <c r="AH1024" s="12"/>
      <c r="AI1024" s="12"/>
      <c r="AJ1024" s="12"/>
      <c r="AK1024" s="12"/>
      <c r="AL1024" s="12"/>
      <c r="AM1024" s="12"/>
      <c r="AN1024" s="12"/>
      <c r="AO1024" s="12"/>
      <c r="AP1024" s="12"/>
      <c r="AQ1024" s="12"/>
    </row>
    <row r="1025" spans="18:43" s="6" customFormat="1"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F1025" s="12"/>
      <c r="AG1025" s="12"/>
      <c r="AH1025" s="12"/>
      <c r="AI1025" s="12"/>
      <c r="AJ1025" s="12"/>
      <c r="AK1025" s="12"/>
      <c r="AL1025" s="12"/>
      <c r="AM1025" s="12"/>
      <c r="AN1025" s="12"/>
      <c r="AO1025" s="12"/>
      <c r="AP1025" s="12"/>
      <c r="AQ1025" s="12"/>
    </row>
    <row r="1026" spans="18:43" s="6" customFormat="1"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F1026" s="12"/>
      <c r="AG1026" s="12"/>
      <c r="AH1026" s="12"/>
      <c r="AI1026" s="12"/>
      <c r="AJ1026" s="12"/>
      <c r="AK1026" s="12"/>
      <c r="AL1026" s="12"/>
      <c r="AM1026" s="12"/>
      <c r="AN1026" s="12"/>
      <c r="AO1026" s="12"/>
      <c r="AP1026" s="12"/>
      <c r="AQ1026" s="12"/>
    </row>
    <row r="1027" spans="18:43" s="6" customFormat="1"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  <c r="AC1027" s="12"/>
      <c r="AD1027" s="12"/>
      <c r="AE1027" s="12"/>
      <c r="AF1027" s="12"/>
      <c r="AG1027" s="12"/>
      <c r="AH1027" s="12"/>
      <c r="AI1027" s="12"/>
      <c r="AJ1027" s="12"/>
      <c r="AK1027" s="12"/>
      <c r="AL1027" s="12"/>
      <c r="AM1027" s="12"/>
      <c r="AN1027" s="12"/>
      <c r="AO1027" s="12"/>
      <c r="AP1027" s="12"/>
      <c r="AQ1027" s="12"/>
    </row>
    <row r="1028" spans="18:43" s="6" customFormat="1"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</row>
    <row r="1029" spans="18:43" s="6" customFormat="1"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</row>
    <row r="1030" spans="18:43" s="6" customFormat="1"/>
    <row r="1031" spans="18:43" s="6" customFormat="1"/>
    <row r="1032" spans="18:43" s="6" customFormat="1"/>
    <row r="1033" spans="18:43" s="6" customFormat="1"/>
    <row r="1034" spans="18:43" s="6" customFormat="1"/>
    <row r="1035" spans="18:43" s="6" customFormat="1"/>
    <row r="1036" spans="18:43" s="6" customFormat="1"/>
    <row r="1037" spans="18:43" s="6" customFormat="1"/>
    <row r="1038" spans="18:43" s="6" customFormat="1"/>
    <row r="1039" spans="18:43" s="6" customFormat="1"/>
    <row r="1040" spans="18:43" s="6" customFormat="1"/>
    <row r="1041" s="6" customFormat="1"/>
    <row r="1042" s="6" customFormat="1"/>
    <row r="1043" s="6" customFormat="1"/>
    <row r="1044" s="6" customFormat="1"/>
    <row r="1045" s="6" customFormat="1"/>
    <row r="1046" s="6" customFormat="1"/>
    <row r="1047" s="6" customFormat="1"/>
    <row r="1048" s="6" customFormat="1"/>
    <row r="1049" s="6" customFormat="1"/>
    <row r="1050" s="6" customFormat="1"/>
    <row r="1051" s="6" customFormat="1"/>
    <row r="1052" s="6" customFormat="1"/>
    <row r="1053" s="6" customFormat="1"/>
    <row r="1054" s="6" customFormat="1"/>
    <row r="1055" s="6" customFormat="1"/>
    <row r="1056" s="6" customFormat="1"/>
    <row r="1057" s="6" customFormat="1"/>
    <row r="1058" s="6" customFormat="1"/>
    <row r="1059" s="6" customFormat="1"/>
    <row r="1060" s="6" customFormat="1"/>
    <row r="1061" s="6" customFormat="1"/>
    <row r="1062" s="6" customFormat="1"/>
  </sheetData>
  <mergeCells count="7">
    <mergeCell ref="B1:C1"/>
    <mergeCell ref="S1:V1"/>
    <mergeCell ref="W1:X1"/>
    <mergeCell ref="O1:R1"/>
    <mergeCell ref="D1:E1"/>
    <mergeCell ref="G1:I1"/>
    <mergeCell ref="K1:N1"/>
  </mergeCells>
  <phoneticPr fontId="20" type="noConversion"/>
  <hyperlinks>
    <hyperlink ref="B1:C1" location="'Capa | Cover'!A1" display="CAPA/COVER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22" orientation="landscape" r:id="rId1"/>
  <headerFooter alignWithMargins="0">
    <oddFooter>&amp;LInvestor Relations Lojas Renner S.A.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M484"/>
  <sheetViews>
    <sheetView zoomScaleNormal="100" workbookViewId="0">
      <pane ySplit="4" topLeftCell="A5" activePane="bottomLeft" state="frozen"/>
      <selection activeCell="DW60" sqref="DW60"/>
      <selection pane="bottomLeft" activeCell="J5" sqref="J5"/>
    </sheetView>
  </sheetViews>
  <sheetFormatPr defaultRowHeight="19.5" customHeight="1"/>
  <cols>
    <col min="1" max="1" width="1.28515625" style="2" customWidth="1"/>
    <col min="2" max="2" width="12.28515625" style="2" customWidth="1"/>
    <col min="3" max="3" width="11.28515625" style="2" customWidth="1"/>
    <col min="4" max="4" width="11.85546875" style="2" bestFit="1" customWidth="1"/>
    <col min="5" max="5" width="12.7109375" style="2" customWidth="1"/>
    <col min="6" max="6" width="10" style="2" customWidth="1"/>
    <col min="7" max="7" width="24.140625" style="2" bestFit="1" customWidth="1"/>
    <col min="8" max="8" width="40.7109375" style="2" customWidth="1"/>
    <col min="9" max="9" width="15.140625" style="2" customWidth="1"/>
    <col min="10" max="10" width="16" style="2" customWidth="1"/>
    <col min="11" max="11" width="13.5703125" style="272" customWidth="1"/>
    <col min="12" max="12" width="12.42578125" style="272" bestFit="1" customWidth="1"/>
    <col min="13" max="16384" width="9.140625" style="2"/>
  </cols>
  <sheetData>
    <row r="1" spans="2:12" ht="14.25">
      <c r="B1" s="448" t="s">
        <v>1174</v>
      </c>
      <c r="C1" s="448"/>
      <c r="G1" s="72"/>
    </row>
    <row r="2" spans="2:12" ht="6" customHeight="1"/>
    <row r="3" spans="2:12" ht="40.5" hidden="1">
      <c r="B3" s="358" t="s">
        <v>1133</v>
      </c>
      <c r="C3" s="269" t="s">
        <v>1134</v>
      </c>
      <c r="D3" s="269" t="s">
        <v>1135</v>
      </c>
      <c r="E3" s="269" t="s">
        <v>486</v>
      </c>
      <c r="F3" s="269" t="s">
        <v>487</v>
      </c>
      <c r="G3" s="269" t="s">
        <v>1136</v>
      </c>
      <c r="H3" s="269" t="s">
        <v>1137</v>
      </c>
      <c r="I3" s="269" t="s">
        <v>1138</v>
      </c>
      <c r="J3" s="269" t="s">
        <v>1139</v>
      </c>
      <c r="K3" s="269" t="s">
        <v>1140</v>
      </c>
      <c r="L3" s="269" t="s">
        <v>1141</v>
      </c>
    </row>
    <row r="4" spans="2:12" s="268" customFormat="1" ht="42" customHeight="1">
      <c r="B4" s="358" t="s">
        <v>1108</v>
      </c>
      <c r="C4" s="269" t="s">
        <v>1109</v>
      </c>
      <c r="D4" s="269" t="s">
        <v>796</v>
      </c>
      <c r="E4" s="269" t="s">
        <v>797</v>
      </c>
      <c r="F4" s="269" t="s">
        <v>798</v>
      </c>
      <c r="G4" s="269" t="s">
        <v>799</v>
      </c>
      <c r="H4" s="269" t="s">
        <v>865</v>
      </c>
      <c r="I4" s="269" t="s">
        <v>1017</v>
      </c>
      <c r="J4" s="269" t="s">
        <v>838</v>
      </c>
      <c r="K4" s="269" t="s">
        <v>850</v>
      </c>
      <c r="L4" s="269" t="s">
        <v>839</v>
      </c>
    </row>
    <row r="5" spans="2:12" s="216" customFormat="1" ht="19.5" customHeight="1">
      <c r="B5" s="266" t="s">
        <v>518</v>
      </c>
      <c r="C5" s="260">
        <v>42873</v>
      </c>
      <c r="D5" s="260" t="s">
        <v>1215</v>
      </c>
      <c r="E5" s="267" t="str">
        <f>VLOOKUP(F5,Plan1!$B$3:$C$29,2,0)</f>
        <v>South</v>
      </c>
      <c r="F5" s="193" t="s">
        <v>790</v>
      </c>
      <c r="G5" s="261" t="s">
        <v>711</v>
      </c>
      <c r="H5" s="262" t="s">
        <v>1239</v>
      </c>
      <c r="I5" s="262" t="s">
        <v>1018</v>
      </c>
      <c r="J5" s="265">
        <v>396</v>
      </c>
      <c r="K5" s="394">
        <v>89</v>
      </c>
      <c r="L5" s="271">
        <v>461</v>
      </c>
    </row>
    <row r="6" spans="2:12" s="216" customFormat="1" ht="19.5" customHeight="1">
      <c r="B6" s="266" t="s">
        <v>488</v>
      </c>
      <c r="C6" s="260">
        <v>42860</v>
      </c>
      <c r="D6" s="260" t="s">
        <v>1215</v>
      </c>
      <c r="E6" s="267" t="str">
        <f>VLOOKUP(F6,Plan1!$B$3:$C$29,2,0)</f>
        <v>Southeast</v>
      </c>
      <c r="F6" s="193" t="s">
        <v>490</v>
      </c>
      <c r="G6" s="261" t="s">
        <v>497</v>
      </c>
      <c r="H6" s="262" t="s">
        <v>1235</v>
      </c>
      <c r="I6" s="262" t="s">
        <v>1018</v>
      </c>
      <c r="J6" s="265">
        <v>1729.55</v>
      </c>
      <c r="K6" s="395">
        <v>306</v>
      </c>
      <c r="L6" s="271">
        <v>460</v>
      </c>
    </row>
    <row r="7" spans="2:12" s="216" customFormat="1" ht="19.5" customHeight="1">
      <c r="B7" s="266" t="s">
        <v>518</v>
      </c>
      <c r="C7" s="260">
        <v>42859</v>
      </c>
      <c r="D7" s="260" t="s">
        <v>1215</v>
      </c>
      <c r="E7" s="267" t="str">
        <f>VLOOKUP(F7,Plan1!$B$3:$C$29,2,0)</f>
        <v>Northeast</v>
      </c>
      <c r="F7" s="193" t="s">
        <v>492</v>
      </c>
      <c r="G7" s="261" t="s">
        <v>537</v>
      </c>
      <c r="H7" s="262" t="s">
        <v>943</v>
      </c>
      <c r="I7" s="262" t="s">
        <v>1018</v>
      </c>
      <c r="J7" s="265">
        <v>296</v>
      </c>
      <c r="K7" s="271">
        <v>88</v>
      </c>
      <c r="L7" s="271">
        <v>459</v>
      </c>
    </row>
    <row r="8" spans="2:12" s="216" customFormat="1" ht="19.5" customHeight="1">
      <c r="B8" s="266" t="s">
        <v>519</v>
      </c>
      <c r="C8" s="260">
        <v>42852</v>
      </c>
      <c r="D8" s="260" t="s">
        <v>1215</v>
      </c>
      <c r="E8" s="267" t="str">
        <f>VLOOKUP(F8,Plan1!$B$3:$C$29,2,0)</f>
        <v>South</v>
      </c>
      <c r="F8" s="193" t="s">
        <v>489</v>
      </c>
      <c r="G8" s="261" t="s">
        <v>889</v>
      </c>
      <c r="H8" s="262" t="s">
        <v>1234</v>
      </c>
      <c r="I8" s="262" t="s">
        <v>1018</v>
      </c>
      <c r="J8" s="265">
        <v>250</v>
      </c>
      <c r="K8" s="396">
        <v>66</v>
      </c>
      <c r="L8" s="271">
        <v>458</v>
      </c>
    </row>
    <row r="9" spans="2:12" s="216" customFormat="1" ht="19.5" customHeight="1">
      <c r="B9" s="266" t="s">
        <v>518</v>
      </c>
      <c r="C9" s="260">
        <v>42852</v>
      </c>
      <c r="D9" s="260" t="s">
        <v>1215</v>
      </c>
      <c r="E9" s="267" t="str">
        <f>VLOOKUP(F9,Plan1!$B$3:$C$29,2,0)</f>
        <v>Northeast</v>
      </c>
      <c r="F9" s="193" t="s">
        <v>492</v>
      </c>
      <c r="G9" s="261" t="s">
        <v>537</v>
      </c>
      <c r="H9" s="262" t="s">
        <v>910</v>
      </c>
      <c r="I9" s="262" t="s">
        <v>1018</v>
      </c>
      <c r="J9" s="265">
        <v>663</v>
      </c>
      <c r="K9" s="271">
        <v>87</v>
      </c>
      <c r="L9" s="271">
        <v>457</v>
      </c>
    </row>
    <row r="10" spans="2:12" s="216" customFormat="1" ht="19.5" customHeight="1">
      <c r="B10" s="266" t="s">
        <v>488</v>
      </c>
      <c r="C10" s="260">
        <v>42850</v>
      </c>
      <c r="D10" s="260" t="s">
        <v>1215</v>
      </c>
      <c r="E10" s="267" t="str">
        <f>VLOOKUP(F10,Plan1!$B$3:$C$29,2,0)</f>
        <v>Southeast</v>
      </c>
      <c r="F10" s="193" t="s">
        <v>490</v>
      </c>
      <c r="G10" s="261" t="s">
        <v>1232</v>
      </c>
      <c r="H10" s="262" t="s">
        <v>1233</v>
      </c>
      <c r="I10" s="262" t="s">
        <v>1018</v>
      </c>
      <c r="J10" s="265">
        <v>1980.9</v>
      </c>
      <c r="K10" s="271">
        <v>305</v>
      </c>
      <c r="L10" s="271">
        <v>456</v>
      </c>
    </row>
    <row r="11" spans="2:12" s="216" customFormat="1" ht="19.5" customHeight="1">
      <c r="B11" s="266" t="s">
        <v>518</v>
      </c>
      <c r="C11" s="260">
        <v>42845</v>
      </c>
      <c r="D11" s="260" t="s">
        <v>1215</v>
      </c>
      <c r="E11" s="267" t="str">
        <f>VLOOKUP(F11,Plan1!$B$3:$C$29,2,0)</f>
        <v>Northeast</v>
      </c>
      <c r="F11" s="193" t="s">
        <v>780</v>
      </c>
      <c r="G11" s="261" t="s">
        <v>533</v>
      </c>
      <c r="H11" s="262" t="s">
        <v>688</v>
      </c>
      <c r="I11" s="262" t="s">
        <v>1018</v>
      </c>
      <c r="J11" s="265">
        <v>525</v>
      </c>
      <c r="K11" s="271">
        <v>86</v>
      </c>
      <c r="L11" s="271">
        <v>455</v>
      </c>
    </row>
    <row r="12" spans="2:12" s="216" customFormat="1" ht="19.5" customHeight="1">
      <c r="B12" s="266" t="s">
        <v>518</v>
      </c>
      <c r="C12" s="260">
        <v>42837</v>
      </c>
      <c r="D12" s="260" t="s">
        <v>1215</v>
      </c>
      <c r="E12" s="267" t="str">
        <f>VLOOKUP(F12,Plan1!$B$3:$C$29,2,0)</f>
        <v>Southeast</v>
      </c>
      <c r="F12" s="193" t="s">
        <v>490</v>
      </c>
      <c r="G12" s="261" t="s">
        <v>595</v>
      </c>
      <c r="H12" s="262" t="s">
        <v>1218</v>
      </c>
      <c r="I12" s="262" t="s">
        <v>1018</v>
      </c>
      <c r="J12" s="265">
        <v>344</v>
      </c>
      <c r="K12" s="271">
        <v>85</v>
      </c>
      <c r="L12" s="271">
        <v>454</v>
      </c>
    </row>
    <row r="13" spans="2:12" s="216" customFormat="1" ht="19.5" customHeight="1">
      <c r="B13" s="266" t="s">
        <v>519</v>
      </c>
      <c r="C13" s="260">
        <v>42831</v>
      </c>
      <c r="D13" s="260" t="s">
        <v>1215</v>
      </c>
      <c r="E13" s="267" t="str">
        <f>VLOOKUP(F13,Plan1!$B$3:$C$29,2,0)</f>
        <v>Southeast</v>
      </c>
      <c r="F13" s="193" t="s">
        <v>778</v>
      </c>
      <c r="G13" s="261" t="s">
        <v>800</v>
      </c>
      <c r="H13" s="262" t="s">
        <v>1219</v>
      </c>
      <c r="I13" s="262" t="s">
        <v>1018</v>
      </c>
      <c r="J13" s="265">
        <v>197</v>
      </c>
      <c r="K13" s="271">
        <v>65</v>
      </c>
      <c r="L13" s="271">
        <v>453</v>
      </c>
    </row>
    <row r="14" spans="2:12" s="216" customFormat="1" ht="19.5" customHeight="1">
      <c r="B14" s="266" t="s">
        <v>488</v>
      </c>
      <c r="C14" s="260">
        <v>42831</v>
      </c>
      <c r="D14" s="260" t="s">
        <v>1215</v>
      </c>
      <c r="E14" s="267" t="str">
        <f>VLOOKUP(F14,Plan1!$B$3:$C$29,2,0)</f>
        <v>Southeast</v>
      </c>
      <c r="F14" s="193" t="s">
        <v>490</v>
      </c>
      <c r="G14" s="261" t="s">
        <v>595</v>
      </c>
      <c r="H14" s="262" t="s">
        <v>1218</v>
      </c>
      <c r="I14" s="262" t="s">
        <v>1018</v>
      </c>
      <c r="J14" s="265">
        <v>1873.9</v>
      </c>
      <c r="K14" s="271">
        <v>304</v>
      </c>
      <c r="L14" s="271">
        <v>452</v>
      </c>
    </row>
    <row r="15" spans="2:12" s="216" customFormat="1" ht="19.5" customHeight="1">
      <c r="B15" s="266" t="s">
        <v>519</v>
      </c>
      <c r="C15" s="260">
        <v>42824</v>
      </c>
      <c r="D15" s="260" t="s">
        <v>1206</v>
      </c>
      <c r="E15" s="267" t="str">
        <f>VLOOKUP(F15,Plan1!$B$3:$C$29,2,0)</f>
        <v>South</v>
      </c>
      <c r="F15" s="193" t="s">
        <v>776</v>
      </c>
      <c r="G15" s="261" t="s">
        <v>541</v>
      </c>
      <c r="H15" s="262" t="s">
        <v>731</v>
      </c>
      <c r="I15" s="262" t="s">
        <v>1018</v>
      </c>
      <c r="J15" s="265">
        <v>231</v>
      </c>
      <c r="K15" s="271">
        <v>64</v>
      </c>
      <c r="L15" s="271">
        <v>451</v>
      </c>
    </row>
    <row r="16" spans="2:12" s="216" customFormat="1" ht="19.5" customHeight="1">
      <c r="B16" s="266" t="s">
        <v>518</v>
      </c>
      <c r="C16" s="260">
        <v>42824</v>
      </c>
      <c r="D16" s="260" t="s">
        <v>1206</v>
      </c>
      <c r="E16" s="267" t="str">
        <f>VLOOKUP(F16,Plan1!$B$3:$C$29,2,0)</f>
        <v>South</v>
      </c>
      <c r="F16" s="193" t="s">
        <v>489</v>
      </c>
      <c r="G16" s="261" t="s">
        <v>577</v>
      </c>
      <c r="H16" s="262" t="s">
        <v>677</v>
      </c>
      <c r="I16" s="262" t="s">
        <v>1018</v>
      </c>
      <c r="J16" s="265">
        <v>486</v>
      </c>
      <c r="K16" s="271">
        <v>84</v>
      </c>
      <c r="L16" s="271">
        <v>450</v>
      </c>
    </row>
    <row r="17" spans="2:12" s="216" customFormat="1" ht="19.5" customHeight="1">
      <c r="B17" s="266" t="s">
        <v>488</v>
      </c>
      <c r="C17" s="260">
        <v>42823</v>
      </c>
      <c r="D17" s="260" t="s">
        <v>1206</v>
      </c>
      <c r="E17" s="267" t="str">
        <f>VLOOKUP(F17,Plan1!$B$3:$C$29,2,0)</f>
        <v>Southeast</v>
      </c>
      <c r="F17" s="193" t="s">
        <v>781</v>
      </c>
      <c r="G17" s="261" t="s">
        <v>1213</v>
      </c>
      <c r="H17" s="262" t="s">
        <v>1214</v>
      </c>
      <c r="I17" s="262" t="s">
        <v>1018</v>
      </c>
      <c r="J17" s="265">
        <v>1531</v>
      </c>
      <c r="K17" s="271">
        <v>303</v>
      </c>
      <c r="L17" s="271">
        <v>451</v>
      </c>
    </row>
    <row r="18" spans="2:12" s="216" customFormat="1" ht="19.5" customHeight="1">
      <c r="B18" s="266" t="s">
        <v>488</v>
      </c>
      <c r="C18" s="260">
        <v>42817</v>
      </c>
      <c r="D18" s="260" t="s">
        <v>1206</v>
      </c>
      <c r="E18" s="267" t="str">
        <f>VLOOKUP(F18,Plan1!$B$3:$C$29,2,0)</f>
        <v>Southeast</v>
      </c>
      <c r="F18" s="193" t="s">
        <v>778</v>
      </c>
      <c r="G18" s="261" t="s">
        <v>1210</v>
      </c>
      <c r="H18" s="262" t="s">
        <v>1212</v>
      </c>
      <c r="I18" s="262" t="s">
        <v>1018</v>
      </c>
      <c r="J18" s="265">
        <v>1791</v>
      </c>
      <c r="K18" s="271">
        <v>302</v>
      </c>
      <c r="L18" s="271">
        <v>450</v>
      </c>
    </row>
    <row r="19" spans="2:12" s="216" customFormat="1" ht="19.5" customHeight="1">
      <c r="B19" s="266" t="s">
        <v>488</v>
      </c>
      <c r="C19" s="260">
        <v>42817</v>
      </c>
      <c r="D19" s="260" t="s">
        <v>1206</v>
      </c>
      <c r="E19" s="267" t="str">
        <f>VLOOKUP(F19,Plan1!$B$3:$C$29,2,0)</f>
        <v>North</v>
      </c>
      <c r="F19" s="193" t="s">
        <v>779</v>
      </c>
      <c r="G19" s="261" t="s">
        <v>1209</v>
      </c>
      <c r="H19" s="262" t="s">
        <v>1211</v>
      </c>
      <c r="I19" s="262" t="s">
        <v>1018</v>
      </c>
      <c r="J19" s="265">
        <v>1746.6</v>
      </c>
      <c r="K19" s="271">
        <v>301</v>
      </c>
      <c r="L19" s="271">
        <v>449</v>
      </c>
    </row>
    <row r="20" spans="2:12" s="216" customFormat="1" ht="19.5" customHeight="1">
      <c r="B20" s="266" t="s">
        <v>519</v>
      </c>
      <c r="C20" s="260">
        <v>42810</v>
      </c>
      <c r="D20" s="260" t="s">
        <v>1206</v>
      </c>
      <c r="E20" s="267" t="str">
        <f>VLOOKUP(F20,Plan1!$B$3:$C$29,2,0)</f>
        <v>Southeast</v>
      </c>
      <c r="F20" s="193" t="s">
        <v>490</v>
      </c>
      <c r="G20" s="261" t="s">
        <v>497</v>
      </c>
      <c r="H20" s="262" t="s">
        <v>1207</v>
      </c>
      <c r="I20" s="262" t="s">
        <v>1018</v>
      </c>
      <c r="J20" s="265">
        <v>200</v>
      </c>
      <c r="K20" s="271">
        <v>63</v>
      </c>
      <c r="L20" s="271">
        <v>448</v>
      </c>
    </row>
    <row r="21" spans="2:12" s="216" customFormat="1" ht="19.5" customHeight="1">
      <c r="B21" s="266" t="s">
        <v>519</v>
      </c>
      <c r="C21" s="260">
        <v>42810</v>
      </c>
      <c r="D21" s="260" t="s">
        <v>1206</v>
      </c>
      <c r="E21" s="267" t="str">
        <f>VLOOKUP(F21,Plan1!$B$3:$C$29,2,0)</f>
        <v>South</v>
      </c>
      <c r="F21" s="193" t="s">
        <v>776</v>
      </c>
      <c r="G21" s="261" t="s">
        <v>546</v>
      </c>
      <c r="H21" s="262" t="s">
        <v>1208</v>
      </c>
      <c r="I21" s="262" t="s">
        <v>1018</v>
      </c>
      <c r="J21" s="265">
        <v>209</v>
      </c>
      <c r="K21" s="271">
        <v>62</v>
      </c>
      <c r="L21" s="271">
        <v>447</v>
      </c>
    </row>
    <row r="22" spans="2:12" s="216" customFormat="1" ht="19.5" customHeight="1">
      <c r="B22" s="266" t="s">
        <v>519</v>
      </c>
      <c r="C22" s="260">
        <v>42803</v>
      </c>
      <c r="D22" s="260" t="s">
        <v>1206</v>
      </c>
      <c r="E22" s="267" t="str">
        <f>VLOOKUP(F22,Plan1!$B$3:$C$29,2,0)</f>
        <v>South</v>
      </c>
      <c r="F22" s="193" t="s">
        <v>776</v>
      </c>
      <c r="G22" s="261" t="s">
        <v>853</v>
      </c>
      <c r="H22" s="262" t="s">
        <v>852</v>
      </c>
      <c r="I22" s="262" t="s">
        <v>1018</v>
      </c>
      <c r="J22" s="265">
        <v>263</v>
      </c>
      <c r="K22" s="271">
        <v>61</v>
      </c>
      <c r="L22" s="271">
        <v>446</v>
      </c>
    </row>
    <row r="23" spans="2:12" s="216" customFormat="1" ht="19.5" customHeight="1">
      <c r="B23" s="266" t="s">
        <v>519</v>
      </c>
      <c r="C23" s="260">
        <v>42797</v>
      </c>
      <c r="D23" s="260" t="s">
        <v>1206</v>
      </c>
      <c r="E23" s="267" t="str">
        <f>VLOOKUP(F23,Plan1!$B$3:$C$29,2,0)</f>
        <v>Southeast</v>
      </c>
      <c r="F23" s="193" t="s">
        <v>490</v>
      </c>
      <c r="G23" s="261" t="s">
        <v>542</v>
      </c>
      <c r="H23" s="262" t="s">
        <v>1004</v>
      </c>
      <c r="I23" s="262" t="s">
        <v>1018</v>
      </c>
      <c r="J23" s="265">
        <v>219</v>
      </c>
      <c r="K23" s="271">
        <v>60</v>
      </c>
      <c r="L23" s="271">
        <v>445</v>
      </c>
    </row>
    <row r="24" spans="2:12" s="216" customFormat="1" ht="19.5" customHeight="1">
      <c r="B24" s="266" t="s">
        <v>518</v>
      </c>
      <c r="C24" s="260">
        <v>42720</v>
      </c>
      <c r="D24" s="260" t="s">
        <v>1166</v>
      </c>
      <c r="E24" s="267" t="str">
        <f>VLOOKUP(F24,Plan1!$B$3:$C$29,2,0)</f>
        <v>Northeast</v>
      </c>
      <c r="F24" s="193" t="s">
        <v>787</v>
      </c>
      <c r="G24" s="261" t="s">
        <v>569</v>
      </c>
      <c r="H24" s="262" t="s">
        <v>1201</v>
      </c>
      <c r="I24" s="262" t="s">
        <v>1018</v>
      </c>
      <c r="J24" s="265">
        <v>678</v>
      </c>
      <c r="K24" s="271">
        <v>85</v>
      </c>
      <c r="L24" s="271">
        <v>444</v>
      </c>
    </row>
    <row r="25" spans="2:12" s="216" customFormat="1" ht="19.5" customHeight="1">
      <c r="B25" s="266" t="s">
        <v>519</v>
      </c>
      <c r="C25" s="260">
        <v>42712</v>
      </c>
      <c r="D25" s="260" t="s">
        <v>1166</v>
      </c>
      <c r="E25" s="267" t="str">
        <f>VLOOKUP(F25,Plan1!$B$3:$C$29,2,0)</f>
        <v>Southeast</v>
      </c>
      <c r="F25" s="193" t="s">
        <v>490</v>
      </c>
      <c r="G25" s="261" t="s">
        <v>594</v>
      </c>
      <c r="H25" s="262" t="s">
        <v>872</v>
      </c>
      <c r="I25" s="262" t="s">
        <v>1018</v>
      </c>
      <c r="J25" s="265">
        <v>254</v>
      </c>
      <c r="K25" s="271">
        <v>59</v>
      </c>
      <c r="L25" s="271">
        <v>443</v>
      </c>
    </row>
    <row r="26" spans="2:12" s="216" customFormat="1" ht="19.5" customHeight="1">
      <c r="B26" s="266" t="s">
        <v>488</v>
      </c>
      <c r="C26" s="260">
        <v>42702</v>
      </c>
      <c r="D26" s="260" t="s">
        <v>1166</v>
      </c>
      <c r="E26" s="267" t="str">
        <f>VLOOKUP(F26,Plan1!$B$3:$C$29,2,0)</f>
        <v>Northeast</v>
      </c>
      <c r="F26" s="193" t="s">
        <v>777</v>
      </c>
      <c r="G26" s="261" t="s">
        <v>529</v>
      </c>
      <c r="H26" s="262" t="s">
        <v>1199</v>
      </c>
      <c r="I26" s="262" t="s">
        <v>1018</v>
      </c>
      <c r="J26" s="265">
        <v>2064.1</v>
      </c>
      <c r="K26" s="271">
        <v>300</v>
      </c>
      <c r="L26" s="271">
        <v>442</v>
      </c>
    </row>
    <row r="27" spans="2:12" s="216" customFormat="1" ht="19.5" customHeight="1">
      <c r="B27" s="266" t="s">
        <v>519</v>
      </c>
      <c r="C27" s="260">
        <v>42698</v>
      </c>
      <c r="D27" s="260" t="s">
        <v>1166</v>
      </c>
      <c r="E27" s="267" t="str">
        <f>VLOOKUP(F27,Plan1!$B$3:$C$29,2,0)</f>
        <v>South</v>
      </c>
      <c r="F27" s="193" t="s">
        <v>790</v>
      </c>
      <c r="G27" s="261" t="s">
        <v>895</v>
      </c>
      <c r="H27" s="262" t="s">
        <v>1188</v>
      </c>
      <c r="I27" s="262" t="s">
        <v>1018</v>
      </c>
      <c r="J27" s="265">
        <v>292</v>
      </c>
      <c r="K27" s="271">
        <v>58</v>
      </c>
      <c r="L27" s="271">
        <v>441</v>
      </c>
    </row>
    <row r="28" spans="2:12" s="216" customFormat="1" ht="19.5" customHeight="1">
      <c r="B28" s="266" t="s">
        <v>518</v>
      </c>
      <c r="C28" s="260">
        <v>42698</v>
      </c>
      <c r="D28" s="260" t="s">
        <v>1166</v>
      </c>
      <c r="E28" s="267" t="str">
        <f>VLOOKUP(F28,Plan1!$B$3:$C$29,2,0)</f>
        <v>South</v>
      </c>
      <c r="F28" s="193" t="s">
        <v>790</v>
      </c>
      <c r="G28" s="261" t="s">
        <v>898</v>
      </c>
      <c r="H28" s="262" t="s">
        <v>1187</v>
      </c>
      <c r="I28" s="262" t="s">
        <v>1018</v>
      </c>
      <c r="J28" s="265">
        <v>593.1</v>
      </c>
      <c r="K28" s="271">
        <v>84</v>
      </c>
      <c r="L28" s="271">
        <v>440</v>
      </c>
    </row>
    <row r="29" spans="2:12" s="216" customFormat="1" ht="19.5" customHeight="1">
      <c r="B29" s="266" t="s">
        <v>518</v>
      </c>
      <c r="C29" s="260">
        <v>42697</v>
      </c>
      <c r="D29" s="260" t="s">
        <v>1166</v>
      </c>
      <c r="E29" s="267" t="str">
        <f>VLOOKUP(F29,Plan1!$B$3:$C$29,2,0)</f>
        <v>Midwest</v>
      </c>
      <c r="F29" s="193" t="s">
        <v>495</v>
      </c>
      <c r="G29" s="261" t="s">
        <v>573</v>
      </c>
      <c r="H29" s="262" t="s">
        <v>1184</v>
      </c>
      <c r="I29" s="262" t="s">
        <v>1018</v>
      </c>
      <c r="J29" s="265">
        <v>507</v>
      </c>
      <c r="K29" s="271">
        <v>83</v>
      </c>
      <c r="L29" s="271">
        <v>439</v>
      </c>
    </row>
    <row r="30" spans="2:12" s="216" customFormat="1" ht="19.5" customHeight="1">
      <c r="B30" s="266" t="s">
        <v>488</v>
      </c>
      <c r="C30" s="260">
        <v>42696</v>
      </c>
      <c r="D30" s="260" t="s">
        <v>1166</v>
      </c>
      <c r="E30" s="267" t="str">
        <f>VLOOKUP(F30,Plan1!$B$3:$C$29,2,0)</f>
        <v>Southeast</v>
      </c>
      <c r="F30" s="193" t="s">
        <v>490</v>
      </c>
      <c r="G30" s="261" t="s">
        <v>1186</v>
      </c>
      <c r="H30" s="262" t="s">
        <v>1185</v>
      </c>
      <c r="I30" s="262" t="s">
        <v>1018</v>
      </c>
      <c r="J30" s="265">
        <v>2501.62</v>
      </c>
      <c r="K30" s="271">
        <v>299</v>
      </c>
      <c r="L30" s="271">
        <v>438</v>
      </c>
    </row>
    <row r="31" spans="2:12" s="216" customFormat="1" ht="19.5" customHeight="1">
      <c r="B31" s="266" t="s">
        <v>519</v>
      </c>
      <c r="C31" s="260">
        <v>42690</v>
      </c>
      <c r="D31" s="260" t="s">
        <v>1166</v>
      </c>
      <c r="E31" s="267" t="str">
        <f>VLOOKUP(F31,Plan1!$B$3:$C$29,2,0)</f>
        <v>Midwest</v>
      </c>
      <c r="F31" s="193" t="s">
        <v>785</v>
      </c>
      <c r="G31" s="261" t="s">
        <v>575</v>
      </c>
      <c r="H31" s="262" t="s">
        <v>975</v>
      </c>
      <c r="I31" s="262" t="s">
        <v>1018</v>
      </c>
      <c r="J31" s="265">
        <v>201</v>
      </c>
      <c r="K31" s="271">
        <v>57</v>
      </c>
      <c r="L31" s="271">
        <v>437</v>
      </c>
    </row>
    <row r="32" spans="2:12" s="216" customFormat="1" ht="19.5" customHeight="1">
      <c r="B32" s="266" t="s">
        <v>519</v>
      </c>
      <c r="C32" s="260">
        <v>42690</v>
      </c>
      <c r="D32" s="260" t="s">
        <v>1166</v>
      </c>
      <c r="E32" s="267" t="str">
        <f>VLOOKUP(F32,Plan1!$B$3:$C$29,2,0)</f>
        <v>Southeast</v>
      </c>
      <c r="F32" s="193" t="s">
        <v>778</v>
      </c>
      <c r="G32" s="261" t="s">
        <v>562</v>
      </c>
      <c r="H32" s="262" t="s">
        <v>976</v>
      </c>
      <c r="I32" s="262" t="s">
        <v>1018</v>
      </c>
      <c r="J32" s="265">
        <v>192</v>
      </c>
      <c r="K32" s="271">
        <v>56</v>
      </c>
      <c r="L32" s="271">
        <v>436</v>
      </c>
    </row>
    <row r="33" spans="2:12" s="216" customFormat="1" ht="19.5" customHeight="1">
      <c r="B33" s="266" t="s">
        <v>518</v>
      </c>
      <c r="C33" s="260">
        <v>42684</v>
      </c>
      <c r="D33" s="260" t="s">
        <v>1166</v>
      </c>
      <c r="E33" s="267" t="str">
        <f>VLOOKUP(F33,Plan1!$B$3:$C$29,2,0)</f>
        <v>Northeast</v>
      </c>
      <c r="F33" s="193" t="s">
        <v>493</v>
      </c>
      <c r="G33" s="261" t="s">
        <v>501</v>
      </c>
      <c r="H33" s="262" t="s">
        <v>1183</v>
      </c>
      <c r="I33" s="262" t="s">
        <v>1018</v>
      </c>
      <c r="J33" s="265">
        <v>277.63</v>
      </c>
      <c r="K33" s="271">
        <v>82</v>
      </c>
      <c r="L33" s="271">
        <v>435</v>
      </c>
    </row>
    <row r="34" spans="2:12" s="216" customFormat="1" ht="19.5" customHeight="1">
      <c r="B34" s="266" t="s">
        <v>488</v>
      </c>
      <c r="C34" s="260">
        <v>42681</v>
      </c>
      <c r="D34" s="260" t="s">
        <v>1166</v>
      </c>
      <c r="E34" s="267" t="str">
        <f>VLOOKUP(F34,Plan1!$B$3:$C$29,2,0)</f>
        <v>Southeast</v>
      </c>
      <c r="F34" s="193" t="s">
        <v>490</v>
      </c>
      <c r="G34" s="261" t="s">
        <v>497</v>
      </c>
      <c r="H34" s="262" t="s">
        <v>1182</v>
      </c>
      <c r="I34" s="262" t="s">
        <v>1018</v>
      </c>
      <c r="J34" s="265">
        <v>2336.61</v>
      </c>
      <c r="K34" s="271">
        <v>298</v>
      </c>
      <c r="L34" s="271">
        <v>434</v>
      </c>
    </row>
    <row r="35" spans="2:12" s="216" customFormat="1" ht="19.5" customHeight="1">
      <c r="B35" s="266" t="s">
        <v>488</v>
      </c>
      <c r="C35" s="260">
        <v>42674</v>
      </c>
      <c r="D35" s="260" t="s">
        <v>1166</v>
      </c>
      <c r="E35" s="267" t="str">
        <f>VLOOKUP(F35,Plan1!$B$3:$C$29,2,0)</f>
        <v>Southeast</v>
      </c>
      <c r="F35" s="193" t="s">
        <v>494</v>
      </c>
      <c r="G35" s="261" t="s">
        <v>1180</v>
      </c>
      <c r="H35" s="262" t="s">
        <v>1181</v>
      </c>
      <c r="I35" s="262" t="s">
        <v>1018</v>
      </c>
      <c r="J35" s="265">
        <v>1506.0900000000001</v>
      </c>
      <c r="K35" s="271">
        <v>297</v>
      </c>
      <c r="L35" s="271">
        <v>433</v>
      </c>
    </row>
    <row r="36" spans="2:12" s="216" customFormat="1" ht="19.5" customHeight="1">
      <c r="B36" s="266" t="s">
        <v>488</v>
      </c>
      <c r="C36" s="260">
        <v>42670</v>
      </c>
      <c r="D36" s="260" t="s">
        <v>1166</v>
      </c>
      <c r="E36" s="267" t="str">
        <f>VLOOKUP(F36,Plan1!$B$3:$C$29,2,0)</f>
        <v>Southeast</v>
      </c>
      <c r="F36" s="193" t="s">
        <v>490</v>
      </c>
      <c r="G36" s="261" t="s">
        <v>1177</v>
      </c>
      <c r="H36" s="262" t="s">
        <v>1179</v>
      </c>
      <c r="I36" s="262" t="s">
        <v>1018</v>
      </c>
      <c r="J36" s="265">
        <v>1864.7900000000002</v>
      </c>
      <c r="K36" s="271">
        <v>296</v>
      </c>
      <c r="L36" s="271">
        <v>432</v>
      </c>
    </row>
    <row r="37" spans="2:12" s="216" customFormat="1" ht="19.5" customHeight="1">
      <c r="B37" s="266" t="s">
        <v>488</v>
      </c>
      <c r="C37" s="260">
        <v>42669</v>
      </c>
      <c r="D37" s="260" t="s">
        <v>1166</v>
      </c>
      <c r="E37" s="267" t="str">
        <f>VLOOKUP(F37,Plan1!$B$3:$C$29,2,0)</f>
        <v>Northeast</v>
      </c>
      <c r="F37" s="193" t="s">
        <v>777</v>
      </c>
      <c r="G37" s="261" t="s">
        <v>529</v>
      </c>
      <c r="H37" s="262" t="s">
        <v>1178</v>
      </c>
      <c r="I37" s="262" t="s">
        <v>1018</v>
      </c>
      <c r="J37" s="265">
        <v>3160.46</v>
      </c>
      <c r="K37" s="271">
        <v>295</v>
      </c>
      <c r="L37" s="271">
        <v>431</v>
      </c>
    </row>
    <row r="38" spans="2:12" s="216" customFormat="1" ht="19.5" customHeight="1">
      <c r="B38" s="266" t="s">
        <v>519</v>
      </c>
      <c r="C38" s="260">
        <v>42663</v>
      </c>
      <c r="D38" s="260" t="s">
        <v>1166</v>
      </c>
      <c r="E38" s="267" t="str">
        <f>VLOOKUP(F38,Plan1!$B$3:$C$29,2,0)</f>
        <v>Southeast</v>
      </c>
      <c r="F38" s="193" t="s">
        <v>778</v>
      </c>
      <c r="G38" s="261" t="s">
        <v>562</v>
      </c>
      <c r="H38" s="262" t="s">
        <v>948</v>
      </c>
      <c r="I38" s="262" t="s">
        <v>1018</v>
      </c>
      <c r="J38" s="265">
        <v>235</v>
      </c>
      <c r="K38" s="271">
        <v>55</v>
      </c>
      <c r="L38" s="271">
        <v>430</v>
      </c>
    </row>
    <row r="39" spans="2:12" s="216" customFormat="1" ht="19.5" customHeight="1">
      <c r="B39" s="266" t="s">
        <v>518</v>
      </c>
      <c r="C39" s="260">
        <v>42663</v>
      </c>
      <c r="D39" s="260" t="s">
        <v>1166</v>
      </c>
      <c r="E39" s="267" t="str">
        <f>VLOOKUP(F39,Plan1!$B$3:$C$29,2,0)</f>
        <v>North</v>
      </c>
      <c r="F39" s="193" t="s">
        <v>779</v>
      </c>
      <c r="G39" s="261" t="s">
        <v>531</v>
      </c>
      <c r="H39" s="262" t="s">
        <v>1176</v>
      </c>
      <c r="I39" s="262" t="s">
        <v>1018</v>
      </c>
      <c r="J39" s="265">
        <v>604.11</v>
      </c>
      <c r="K39" s="271">
        <v>81</v>
      </c>
      <c r="L39" s="271">
        <v>429</v>
      </c>
    </row>
    <row r="40" spans="2:12" s="216" customFormat="1" ht="19.5" customHeight="1">
      <c r="B40" s="266" t="s">
        <v>488</v>
      </c>
      <c r="C40" s="260">
        <v>42661</v>
      </c>
      <c r="D40" s="260" t="s">
        <v>1166</v>
      </c>
      <c r="E40" s="267" t="str">
        <f>VLOOKUP(F40,Plan1!$B$3:$C$29,2,0)</f>
        <v>Southeast</v>
      </c>
      <c r="F40" s="193" t="s">
        <v>494</v>
      </c>
      <c r="G40" s="261" t="s">
        <v>520</v>
      </c>
      <c r="H40" s="262" t="s">
        <v>1175</v>
      </c>
      <c r="I40" s="262" t="s">
        <v>1018</v>
      </c>
      <c r="J40" s="265">
        <v>1769.09</v>
      </c>
      <c r="K40" s="271">
        <v>294</v>
      </c>
      <c r="L40" s="271">
        <v>428</v>
      </c>
    </row>
    <row r="41" spans="2:12" s="216" customFormat="1" ht="19.5" customHeight="1">
      <c r="B41" s="266" t="s">
        <v>518</v>
      </c>
      <c r="C41" s="260">
        <v>42656</v>
      </c>
      <c r="D41" s="260" t="s">
        <v>1166</v>
      </c>
      <c r="E41" s="267" t="str">
        <f>VLOOKUP(F41,Plan1!$B$3:$C$29,2,0)</f>
        <v>South</v>
      </c>
      <c r="F41" s="193" t="s">
        <v>776</v>
      </c>
      <c r="G41" s="261" t="s">
        <v>540</v>
      </c>
      <c r="H41" s="262" t="s">
        <v>1171</v>
      </c>
      <c r="I41" s="262" t="s">
        <v>1018</v>
      </c>
      <c r="J41" s="265">
        <v>546.92999999999995</v>
      </c>
      <c r="K41" s="271">
        <v>80</v>
      </c>
      <c r="L41" s="271">
        <v>427</v>
      </c>
    </row>
    <row r="42" spans="2:12" s="216" customFormat="1" ht="19.5" customHeight="1">
      <c r="B42" s="266" t="s">
        <v>518</v>
      </c>
      <c r="C42" s="260">
        <v>42654</v>
      </c>
      <c r="D42" s="260" t="s">
        <v>1166</v>
      </c>
      <c r="E42" s="267" t="str">
        <f>VLOOKUP(F42,Plan1!$B$3:$C$29,2,0)</f>
        <v>Northeast</v>
      </c>
      <c r="F42" s="193" t="s">
        <v>492</v>
      </c>
      <c r="G42" s="261" t="s">
        <v>537</v>
      </c>
      <c r="H42" s="262" t="s">
        <v>1172</v>
      </c>
      <c r="I42" s="262" t="s">
        <v>1018</v>
      </c>
      <c r="J42" s="265">
        <v>662.29</v>
      </c>
      <c r="K42" s="271">
        <v>79</v>
      </c>
      <c r="L42" s="271">
        <v>426</v>
      </c>
    </row>
    <row r="43" spans="2:12" s="216" customFormat="1" ht="19.5" customHeight="1">
      <c r="B43" s="266" t="s">
        <v>488</v>
      </c>
      <c r="C43" s="260">
        <v>42654</v>
      </c>
      <c r="D43" s="260" t="s">
        <v>1166</v>
      </c>
      <c r="E43" s="267" t="str">
        <f>VLOOKUP(F43,Plan1!$B$3:$C$29,2,0)</f>
        <v>Southeast</v>
      </c>
      <c r="F43" s="193" t="s">
        <v>490</v>
      </c>
      <c r="G43" s="261" t="s">
        <v>497</v>
      </c>
      <c r="H43" s="262" t="s">
        <v>1173</v>
      </c>
      <c r="I43" s="262" t="s">
        <v>1018</v>
      </c>
      <c r="J43" s="265">
        <v>2163.5</v>
      </c>
      <c r="K43" s="271">
        <v>293</v>
      </c>
      <c r="L43" s="271">
        <v>425</v>
      </c>
    </row>
    <row r="44" spans="2:12" s="216" customFormat="1" ht="19.5" customHeight="1">
      <c r="B44" s="266" t="s">
        <v>519</v>
      </c>
      <c r="C44" s="260">
        <v>42654</v>
      </c>
      <c r="D44" s="260" t="s">
        <v>1166</v>
      </c>
      <c r="E44" s="267" t="str">
        <f>VLOOKUP(F44,Plan1!$B$3:$C$29,2,0)</f>
        <v>Southeast</v>
      </c>
      <c r="F44" s="193" t="s">
        <v>490</v>
      </c>
      <c r="G44" s="261" t="s">
        <v>497</v>
      </c>
      <c r="H44" s="262" t="s">
        <v>1173</v>
      </c>
      <c r="I44" s="262" t="s">
        <v>1018</v>
      </c>
      <c r="J44" s="265">
        <v>209</v>
      </c>
      <c r="K44" s="271">
        <v>54</v>
      </c>
      <c r="L44" s="271">
        <v>424</v>
      </c>
    </row>
    <row r="45" spans="2:12" s="216" customFormat="1" ht="19.5" customHeight="1">
      <c r="B45" s="266" t="s">
        <v>518</v>
      </c>
      <c r="C45" s="260">
        <v>42653</v>
      </c>
      <c r="D45" s="260" t="s">
        <v>1166</v>
      </c>
      <c r="E45" s="267" t="str">
        <f>VLOOKUP(F45,Plan1!$B$3:$C$29,2,0)</f>
        <v>Midwest</v>
      </c>
      <c r="F45" s="193" t="s">
        <v>785</v>
      </c>
      <c r="G45" s="261" t="s">
        <v>575</v>
      </c>
      <c r="H45" s="262" t="s">
        <v>978</v>
      </c>
      <c r="I45" s="262" t="s">
        <v>1018</v>
      </c>
      <c r="J45" s="265">
        <v>577.36</v>
      </c>
      <c r="K45" s="271">
        <v>78</v>
      </c>
      <c r="L45" s="271">
        <v>423</v>
      </c>
    </row>
    <row r="46" spans="2:12" s="216" customFormat="1" ht="19.5" customHeight="1">
      <c r="B46" s="266" t="s">
        <v>519</v>
      </c>
      <c r="C46" s="260">
        <v>42653</v>
      </c>
      <c r="D46" s="260" t="s">
        <v>1166</v>
      </c>
      <c r="E46" s="267" t="str">
        <f>VLOOKUP(F46,Plan1!$B$3:$C$29,2,0)</f>
        <v>Midwest</v>
      </c>
      <c r="F46" s="193" t="s">
        <v>785</v>
      </c>
      <c r="G46" s="261" t="s">
        <v>575</v>
      </c>
      <c r="H46" s="262" t="s">
        <v>978</v>
      </c>
      <c r="I46" s="262" t="s">
        <v>1018</v>
      </c>
      <c r="J46" s="265">
        <v>251</v>
      </c>
      <c r="K46" s="271">
        <v>53</v>
      </c>
      <c r="L46" s="271">
        <v>422</v>
      </c>
    </row>
    <row r="47" spans="2:12" s="216" customFormat="1" ht="19.5" customHeight="1">
      <c r="B47" s="266" t="s">
        <v>488</v>
      </c>
      <c r="C47" s="260">
        <v>42650</v>
      </c>
      <c r="D47" s="260" t="s">
        <v>1166</v>
      </c>
      <c r="E47" s="267" t="str">
        <f>VLOOKUP(F47,Plan1!$B$3:$C$29,2,0)</f>
        <v>Northeast</v>
      </c>
      <c r="F47" s="193" t="s">
        <v>787</v>
      </c>
      <c r="G47" s="261" t="s">
        <v>1168</v>
      </c>
      <c r="H47" s="262" t="s">
        <v>1167</v>
      </c>
      <c r="I47" s="262" t="s">
        <v>1018</v>
      </c>
      <c r="J47" s="265">
        <v>2897.3999999999996</v>
      </c>
      <c r="K47" s="271">
        <v>292</v>
      </c>
      <c r="L47" s="271">
        <v>421</v>
      </c>
    </row>
    <row r="48" spans="2:12" s="216" customFormat="1" ht="19.5" customHeight="1">
      <c r="B48" s="266" t="s">
        <v>488</v>
      </c>
      <c r="C48" s="260">
        <v>42647</v>
      </c>
      <c r="D48" s="260" t="s">
        <v>1166</v>
      </c>
      <c r="E48" s="267" t="str">
        <f>VLOOKUP(F48,Plan1!$B$3:$C$29,2,0)</f>
        <v>Southeast</v>
      </c>
      <c r="F48" s="193" t="s">
        <v>490</v>
      </c>
      <c r="G48" s="261" t="s">
        <v>594</v>
      </c>
      <c r="H48" s="262" t="s">
        <v>1169</v>
      </c>
      <c r="I48" s="262" t="s">
        <v>1018</v>
      </c>
      <c r="J48" s="265">
        <v>1388</v>
      </c>
      <c r="K48" s="271">
        <v>291</v>
      </c>
      <c r="L48" s="271">
        <v>420</v>
      </c>
    </row>
    <row r="49" spans="2:12" s="216" customFormat="1" ht="19.5" customHeight="1">
      <c r="B49" s="266" t="s">
        <v>518</v>
      </c>
      <c r="C49" s="260">
        <v>42644</v>
      </c>
      <c r="D49" s="260" t="s">
        <v>1166</v>
      </c>
      <c r="E49" s="267" t="str">
        <f>VLOOKUP(F49,Plan1!$B$3:$C$29,2,0)</f>
        <v>Southeast</v>
      </c>
      <c r="F49" s="193" t="s">
        <v>490</v>
      </c>
      <c r="G49" s="261" t="s">
        <v>542</v>
      </c>
      <c r="H49" s="262" t="s">
        <v>1004</v>
      </c>
      <c r="I49" s="262" t="s">
        <v>1018</v>
      </c>
      <c r="J49" s="265">
        <v>458.86</v>
      </c>
      <c r="K49" s="271">
        <v>77</v>
      </c>
      <c r="L49" s="271">
        <v>419</v>
      </c>
    </row>
    <row r="50" spans="2:12" s="216" customFormat="1" ht="19.5" customHeight="1">
      <c r="B50" s="266" t="s">
        <v>488</v>
      </c>
      <c r="C50" s="260">
        <v>42643</v>
      </c>
      <c r="D50" s="260" t="s">
        <v>1114</v>
      </c>
      <c r="E50" s="267" t="str">
        <f>VLOOKUP(F50,Plan1!$B$3:$C$29,2,0)</f>
        <v>South</v>
      </c>
      <c r="F50" s="193" t="s">
        <v>489</v>
      </c>
      <c r="G50" s="261" t="s">
        <v>1163</v>
      </c>
      <c r="H50" s="262" t="s">
        <v>1164</v>
      </c>
      <c r="I50" s="262" t="s">
        <v>1016</v>
      </c>
      <c r="J50" s="265">
        <v>1305</v>
      </c>
      <c r="K50" s="271">
        <v>290</v>
      </c>
      <c r="L50" s="271">
        <v>418</v>
      </c>
    </row>
    <row r="51" spans="2:12" s="216" customFormat="1" ht="19.5" customHeight="1">
      <c r="B51" s="266" t="s">
        <v>488</v>
      </c>
      <c r="C51" s="260">
        <v>42642</v>
      </c>
      <c r="D51" s="260" t="s">
        <v>1114</v>
      </c>
      <c r="E51" s="267" t="str">
        <f>VLOOKUP(F51,Plan1!$B$3:$C$29,2,0)</f>
        <v>Southeast</v>
      </c>
      <c r="F51" s="193" t="s">
        <v>490</v>
      </c>
      <c r="G51" s="261" t="s">
        <v>539</v>
      </c>
      <c r="H51" s="262" t="s">
        <v>1165</v>
      </c>
      <c r="I51" s="262" t="s">
        <v>1018</v>
      </c>
      <c r="J51" s="265">
        <v>1463</v>
      </c>
      <c r="K51" s="271">
        <v>289</v>
      </c>
      <c r="L51" s="271">
        <v>417</v>
      </c>
    </row>
    <row r="52" spans="2:12" s="216" customFormat="1" ht="19.5" customHeight="1">
      <c r="B52" s="266" t="s">
        <v>488</v>
      </c>
      <c r="C52" s="260">
        <v>42621</v>
      </c>
      <c r="D52" s="260" t="s">
        <v>1114</v>
      </c>
      <c r="E52" s="267" t="str">
        <f>VLOOKUP(F52,Plan1!$B$3:$C$29,2,0)</f>
        <v>South</v>
      </c>
      <c r="F52" s="193" t="s">
        <v>489</v>
      </c>
      <c r="G52" s="261" t="s">
        <v>1157</v>
      </c>
      <c r="H52" s="262" t="s">
        <v>1159</v>
      </c>
      <c r="I52" s="262" t="s">
        <v>1016</v>
      </c>
      <c r="J52" s="265">
        <v>1163</v>
      </c>
      <c r="K52" s="271">
        <v>288</v>
      </c>
      <c r="L52" s="271">
        <v>416</v>
      </c>
    </row>
    <row r="53" spans="2:12" s="216" customFormat="1" ht="19.5" customHeight="1">
      <c r="B53" s="266" t="s">
        <v>488</v>
      </c>
      <c r="C53" s="260">
        <v>42619</v>
      </c>
      <c r="D53" s="260" t="s">
        <v>1114</v>
      </c>
      <c r="E53" s="267" t="str">
        <f>VLOOKUP(F53,Plan1!$B$3:$C$29,2,0)</f>
        <v>Southeast</v>
      </c>
      <c r="F53" s="193" t="s">
        <v>781</v>
      </c>
      <c r="G53" s="261" t="s">
        <v>558</v>
      </c>
      <c r="H53" s="262" t="s">
        <v>1158</v>
      </c>
      <c r="I53" s="262" t="s">
        <v>1018</v>
      </c>
      <c r="J53" s="265">
        <v>3236.37</v>
      </c>
      <c r="K53" s="271">
        <v>287</v>
      </c>
      <c r="L53" s="271">
        <v>415</v>
      </c>
    </row>
    <row r="54" spans="2:12" s="216" customFormat="1" ht="19.5" customHeight="1">
      <c r="B54" s="266" t="s">
        <v>518</v>
      </c>
      <c r="C54" s="260">
        <v>42595</v>
      </c>
      <c r="D54" s="260" t="s">
        <v>1114</v>
      </c>
      <c r="E54" s="267" t="str">
        <f>VLOOKUP(F54,Plan1!$B$3:$C$29,2,0)</f>
        <v>Southeast</v>
      </c>
      <c r="F54" s="193" t="s">
        <v>490</v>
      </c>
      <c r="G54" s="261" t="s">
        <v>497</v>
      </c>
      <c r="H54" s="262" t="s">
        <v>958</v>
      </c>
      <c r="I54" s="262" t="s">
        <v>1018</v>
      </c>
      <c r="J54" s="265">
        <v>311.48</v>
      </c>
      <c r="K54" s="271">
        <v>76</v>
      </c>
      <c r="L54" s="271">
        <v>414</v>
      </c>
    </row>
    <row r="55" spans="2:12" s="216" customFormat="1" ht="19.5" customHeight="1">
      <c r="B55" s="266" t="s">
        <v>518</v>
      </c>
      <c r="C55" s="260">
        <v>42592</v>
      </c>
      <c r="D55" s="260" t="s">
        <v>1114</v>
      </c>
      <c r="E55" s="267" t="str">
        <f>VLOOKUP(F55,Plan1!$B$3:$C$29,2,0)</f>
        <v>Northeast</v>
      </c>
      <c r="F55" s="193" t="s">
        <v>783</v>
      </c>
      <c r="G55" s="261" t="s">
        <v>826</v>
      </c>
      <c r="H55" s="262" t="s">
        <v>773</v>
      </c>
      <c r="I55" s="262" t="s">
        <v>1018</v>
      </c>
      <c r="J55" s="265">
        <v>589.71</v>
      </c>
      <c r="K55" s="271">
        <v>75</v>
      </c>
      <c r="L55" s="271">
        <v>413</v>
      </c>
    </row>
    <row r="56" spans="2:12" s="216" customFormat="1" ht="19.5" customHeight="1">
      <c r="B56" s="266" t="s">
        <v>518</v>
      </c>
      <c r="C56" s="260">
        <v>42586</v>
      </c>
      <c r="D56" s="260" t="s">
        <v>1114</v>
      </c>
      <c r="E56" s="267" t="str">
        <f>VLOOKUP(F56,Plan1!$B$3:$C$29,2,0)</f>
        <v>Southeast</v>
      </c>
      <c r="F56" s="193" t="s">
        <v>494</v>
      </c>
      <c r="G56" s="261" t="s">
        <v>520</v>
      </c>
      <c r="H56" s="262" t="s">
        <v>1128</v>
      </c>
      <c r="I56" s="262" t="s">
        <v>1018</v>
      </c>
      <c r="J56" s="265">
        <v>433.51</v>
      </c>
      <c r="K56" s="271">
        <v>74</v>
      </c>
      <c r="L56" s="271">
        <v>412</v>
      </c>
    </row>
    <row r="57" spans="2:12" s="216" customFormat="1" ht="19.5" customHeight="1">
      <c r="B57" s="266" t="s">
        <v>488</v>
      </c>
      <c r="C57" s="260">
        <v>42580</v>
      </c>
      <c r="D57" s="260" t="s">
        <v>1114</v>
      </c>
      <c r="E57" s="267" t="str">
        <f>VLOOKUP(F57,Plan1!$B$3:$C$29,2,0)</f>
        <v>Southeast</v>
      </c>
      <c r="F57" s="193" t="s">
        <v>494</v>
      </c>
      <c r="G57" s="261" t="s">
        <v>520</v>
      </c>
      <c r="H57" s="262" t="s">
        <v>1127</v>
      </c>
      <c r="I57" s="262" t="s">
        <v>1016</v>
      </c>
      <c r="J57" s="265">
        <v>842.8</v>
      </c>
      <c r="K57" s="271">
        <v>286</v>
      </c>
      <c r="L57" s="271">
        <v>411</v>
      </c>
    </row>
    <row r="58" spans="2:12" s="216" customFormat="1" ht="19.5" customHeight="1">
      <c r="B58" s="266" t="s">
        <v>488</v>
      </c>
      <c r="C58" s="260">
        <v>42563</v>
      </c>
      <c r="D58" s="260" t="s">
        <v>1114</v>
      </c>
      <c r="E58" s="267" t="str">
        <f>VLOOKUP(F58,Plan1!$B$3:$C$29,2,0)</f>
        <v>Southeast</v>
      </c>
      <c r="F58" s="193" t="s">
        <v>778</v>
      </c>
      <c r="G58" s="261" t="s">
        <v>899</v>
      </c>
      <c r="H58" s="262" t="s">
        <v>1117</v>
      </c>
      <c r="I58" s="262" t="s">
        <v>1018</v>
      </c>
      <c r="J58" s="265">
        <v>2734.67</v>
      </c>
      <c r="K58" s="271">
        <v>285</v>
      </c>
      <c r="L58" s="271">
        <v>410</v>
      </c>
    </row>
    <row r="59" spans="2:12" s="216" customFormat="1" ht="19.5" customHeight="1">
      <c r="B59" s="266" t="s">
        <v>518</v>
      </c>
      <c r="C59" s="260">
        <v>42559</v>
      </c>
      <c r="D59" s="260" t="s">
        <v>1114</v>
      </c>
      <c r="E59" s="267" t="str">
        <f>VLOOKUP(F59,Plan1!$B$3:$C$29,2,0)</f>
        <v>Northeast</v>
      </c>
      <c r="F59" s="193" t="s">
        <v>782</v>
      </c>
      <c r="G59" s="261" t="s">
        <v>588</v>
      </c>
      <c r="H59" s="262" t="s">
        <v>704</v>
      </c>
      <c r="I59" s="262" t="s">
        <v>1018</v>
      </c>
      <c r="J59" s="265">
        <v>430.18</v>
      </c>
      <c r="K59" s="271">
        <v>73</v>
      </c>
      <c r="L59" s="271">
        <v>409</v>
      </c>
    </row>
    <row r="60" spans="2:12" s="216" customFormat="1" ht="19.5" customHeight="1">
      <c r="B60" s="266" t="s">
        <v>488</v>
      </c>
      <c r="C60" s="260">
        <v>42531</v>
      </c>
      <c r="D60" s="260" t="s">
        <v>847</v>
      </c>
      <c r="E60" s="267" t="str">
        <f>VLOOKUP(F60,Plan1!$B$3:$C$29,2,0)</f>
        <v>South</v>
      </c>
      <c r="F60" s="193" t="s">
        <v>790</v>
      </c>
      <c r="G60" s="261" t="s">
        <v>876</v>
      </c>
      <c r="H60" s="262" t="s">
        <v>877</v>
      </c>
      <c r="I60" s="262" t="s">
        <v>1018</v>
      </c>
      <c r="J60" s="265">
        <v>2515.77</v>
      </c>
      <c r="K60" s="271">
        <v>284</v>
      </c>
      <c r="L60" s="271">
        <v>408</v>
      </c>
    </row>
    <row r="61" spans="2:12" s="216" customFormat="1" ht="19.5" customHeight="1">
      <c r="B61" s="266" t="s">
        <v>519</v>
      </c>
      <c r="C61" s="260">
        <v>42524</v>
      </c>
      <c r="D61" s="260" t="s">
        <v>847</v>
      </c>
      <c r="E61" s="267" t="str">
        <f>VLOOKUP(F61,Plan1!$B$3:$C$29,2,0)</f>
        <v>Southeast</v>
      </c>
      <c r="F61" s="193" t="s">
        <v>490</v>
      </c>
      <c r="G61" s="261" t="s">
        <v>878</v>
      </c>
      <c r="H61" s="262" t="s">
        <v>879</v>
      </c>
      <c r="I61" s="262" t="s">
        <v>1018</v>
      </c>
      <c r="J61" s="265">
        <v>150</v>
      </c>
      <c r="K61" s="271">
        <v>52</v>
      </c>
      <c r="L61" s="271">
        <v>407</v>
      </c>
    </row>
    <row r="62" spans="2:12" s="216" customFormat="1" ht="19.5" customHeight="1">
      <c r="B62" s="266" t="s">
        <v>519</v>
      </c>
      <c r="C62" s="260">
        <v>42523</v>
      </c>
      <c r="D62" s="260" t="s">
        <v>847</v>
      </c>
      <c r="E62" s="267" t="str">
        <f>VLOOKUP(F62,Plan1!$B$3:$C$29,2,0)</f>
        <v>Southeast</v>
      </c>
      <c r="F62" s="193" t="s">
        <v>490</v>
      </c>
      <c r="G62" s="261" t="s">
        <v>584</v>
      </c>
      <c r="H62" s="262" t="s">
        <v>880</v>
      </c>
      <c r="I62" s="262" t="s">
        <v>1018</v>
      </c>
      <c r="J62" s="265">
        <v>216</v>
      </c>
      <c r="K62" s="271">
        <v>51</v>
      </c>
      <c r="L62" s="271">
        <v>406</v>
      </c>
    </row>
    <row r="63" spans="2:12" s="216" customFormat="1" ht="19.5" customHeight="1">
      <c r="B63" s="266" t="s">
        <v>519</v>
      </c>
      <c r="C63" s="260">
        <v>42515</v>
      </c>
      <c r="D63" s="260" t="s">
        <v>847</v>
      </c>
      <c r="E63" s="267" t="str">
        <f>VLOOKUP(F63,Plan1!$B$3:$C$29,2,0)</f>
        <v>Southeast</v>
      </c>
      <c r="F63" s="193" t="s">
        <v>490</v>
      </c>
      <c r="G63" s="261" t="s">
        <v>809</v>
      </c>
      <c r="H63" s="262" t="s">
        <v>881</v>
      </c>
      <c r="I63" s="262" t="s">
        <v>1018</v>
      </c>
      <c r="J63" s="265">
        <v>230</v>
      </c>
      <c r="K63" s="271">
        <v>50</v>
      </c>
      <c r="L63" s="271">
        <v>405</v>
      </c>
    </row>
    <row r="64" spans="2:12" s="216" customFormat="1" ht="19.5" customHeight="1">
      <c r="B64" s="266" t="s">
        <v>519</v>
      </c>
      <c r="C64" s="260">
        <v>42515</v>
      </c>
      <c r="D64" s="260" t="s">
        <v>847</v>
      </c>
      <c r="E64" s="267" t="str">
        <f>VLOOKUP(F64,Plan1!$B$3:$C$29,2,0)</f>
        <v>South</v>
      </c>
      <c r="F64" s="193" t="s">
        <v>790</v>
      </c>
      <c r="G64" s="261" t="s">
        <v>711</v>
      </c>
      <c r="H64" s="262" t="s">
        <v>882</v>
      </c>
      <c r="I64" s="262" t="s">
        <v>1018</v>
      </c>
      <c r="J64" s="265">
        <v>225</v>
      </c>
      <c r="K64" s="271">
        <v>49</v>
      </c>
      <c r="L64" s="271">
        <v>404</v>
      </c>
    </row>
    <row r="65" spans="2:13" s="216" customFormat="1" ht="19.5" customHeight="1">
      <c r="B65" s="266" t="s">
        <v>519</v>
      </c>
      <c r="C65" s="260">
        <v>42509</v>
      </c>
      <c r="D65" s="260" t="s">
        <v>847</v>
      </c>
      <c r="E65" s="267" t="str">
        <f>VLOOKUP(F65,Plan1!$B$3:$C$29,2,0)</f>
        <v>Southeast</v>
      </c>
      <c r="F65" s="193" t="s">
        <v>778</v>
      </c>
      <c r="G65" s="261" t="s">
        <v>587</v>
      </c>
      <c r="H65" s="262" t="s">
        <v>870</v>
      </c>
      <c r="I65" s="262" t="s">
        <v>1018</v>
      </c>
      <c r="J65" s="265">
        <v>256</v>
      </c>
      <c r="K65" s="271">
        <v>48</v>
      </c>
      <c r="L65" s="271">
        <v>403</v>
      </c>
    </row>
    <row r="66" spans="2:13" s="216" customFormat="1" ht="19.5" customHeight="1">
      <c r="B66" s="266" t="s">
        <v>519</v>
      </c>
      <c r="C66" s="260">
        <v>42509</v>
      </c>
      <c r="D66" s="260" t="s">
        <v>847</v>
      </c>
      <c r="E66" s="267" t="str">
        <f>VLOOKUP(F66,Plan1!$B$3:$C$29,2,0)</f>
        <v>Southeast</v>
      </c>
      <c r="F66" s="193" t="s">
        <v>490</v>
      </c>
      <c r="G66" s="261" t="s">
        <v>594</v>
      </c>
      <c r="H66" s="262" t="s">
        <v>871</v>
      </c>
      <c r="I66" s="262" t="s">
        <v>1018</v>
      </c>
      <c r="J66" s="265">
        <v>211</v>
      </c>
      <c r="K66" s="271">
        <v>47</v>
      </c>
      <c r="L66" s="271">
        <v>402</v>
      </c>
    </row>
    <row r="67" spans="2:13" s="216" customFormat="1" ht="19.5" customHeight="1">
      <c r="B67" s="266" t="s">
        <v>518</v>
      </c>
      <c r="C67" s="260">
        <v>42508</v>
      </c>
      <c r="D67" s="260" t="s">
        <v>847</v>
      </c>
      <c r="E67" s="267" t="str">
        <f>VLOOKUP(F67,Plan1!$B$3:$C$29,2,0)</f>
        <v>Southeast</v>
      </c>
      <c r="F67" s="193" t="s">
        <v>490</v>
      </c>
      <c r="G67" s="261" t="s">
        <v>594</v>
      </c>
      <c r="H67" s="262" t="s">
        <v>872</v>
      </c>
      <c r="I67" s="262" t="s">
        <v>1018</v>
      </c>
      <c r="J67" s="265">
        <v>673.5</v>
      </c>
      <c r="K67" s="271">
        <v>72</v>
      </c>
      <c r="L67" s="271">
        <v>401</v>
      </c>
    </row>
    <row r="68" spans="2:13" s="216" customFormat="1" ht="19.5" customHeight="1">
      <c r="B68" s="266" t="s">
        <v>519</v>
      </c>
      <c r="C68" s="260">
        <v>42495</v>
      </c>
      <c r="D68" s="260" t="s">
        <v>847</v>
      </c>
      <c r="E68" s="267" t="str">
        <f>VLOOKUP(F68,Plan1!$B$3:$C$29,2,0)</f>
        <v>Southeast</v>
      </c>
      <c r="F68" s="193" t="s">
        <v>778</v>
      </c>
      <c r="G68" s="261" t="s">
        <v>562</v>
      </c>
      <c r="H68" s="262" t="s">
        <v>723</v>
      </c>
      <c r="I68" s="262" t="s">
        <v>1018</v>
      </c>
      <c r="J68" s="265">
        <v>241</v>
      </c>
      <c r="K68" s="271">
        <v>45</v>
      </c>
      <c r="L68" s="271">
        <v>400</v>
      </c>
    </row>
    <row r="69" spans="2:13" s="216" customFormat="1" ht="19.5" customHeight="1">
      <c r="B69" s="266" t="s">
        <v>519</v>
      </c>
      <c r="C69" s="260">
        <v>42495</v>
      </c>
      <c r="D69" s="260" t="s">
        <v>847</v>
      </c>
      <c r="E69" s="267" t="str">
        <f>VLOOKUP(F69,Plan1!$B$3:$C$29,2,0)</f>
        <v>South</v>
      </c>
      <c r="F69" s="193" t="s">
        <v>489</v>
      </c>
      <c r="G69" s="261" t="s">
        <v>868</v>
      </c>
      <c r="H69" s="262" t="s">
        <v>869</v>
      </c>
      <c r="I69" s="262" t="s">
        <v>1018</v>
      </c>
      <c r="J69" s="265">
        <v>207</v>
      </c>
      <c r="K69" s="271">
        <v>46</v>
      </c>
      <c r="L69" s="271">
        <v>399</v>
      </c>
    </row>
    <row r="70" spans="2:13" s="216" customFormat="1" ht="19.5" customHeight="1">
      <c r="B70" s="266" t="s">
        <v>518</v>
      </c>
      <c r="C70" s="260">
        <v>42494</v>
      </c>
      <c r="D70" s="260" t="s">
        <v>847</v>
      </c>
      <c r="E70" s="267" t="str">
        <f>VLOOKUP(F70,Plan1!$B$3:$C$29,2,0)</f>
        <v>Northeast</v>
      </c>
      <c r="F70" s="193" t="s">
        <v>788</v>
      </c>
      <c r="G70" s="261" t="s">
        <v>585</v>
      </c>
      <c r="H70" s="262" t="s">
        <v>696</v>
      </c>
      <c r="I70" s="262" t="s">
        <v>1018</v>
      </c>
      <c r="J70" s="265">
        <v>547.6</v>
      </c>
      <c r="K70" s="271">
        <v>71</v>
      </c>
      <c r="L70" s="271">
        <v>398</v>
      </c>
    </row>
    <row r="71" spans="2:13" s="216" customFormat="1" ht="19.5" customHeight="1">
      <c r="B71" s="266" t="s">
        <v>488</v>
      </c>
      <c r="C71" s="260">
        <v>42488</v>
      </c>
      <c r="D71" s="260" t="s">
        <v>847</v>
      </c>
      <c r="E71" s="267" t="str">
        <f>VLOOKUP(F71,Plan1!$B$3:$C$29,2,0)</f>
        <v>Southeast</v>
      </c>
      <c r="F71" s="193" t="s">
        <v>494</v>
      </c>
      <c r="G71" s="261" t="s">
        <v>862</v>
      </c>
      <c r="H71" s="262" t="s">
        <v>863</v>
      </c>
      <c r="I71" s="262" t="s">
        <v>1018</v>
      </c>
      <c r="J71" s="265">
        <v>3272.8</v>
      </c>
      <c r="K71" s="271">
        <v>283</v>
      </c>
      <c r="L71" s="271">
        <v>397</v>
      </c>
    </row>
    <row r="72" spans="2:13" s="216" customFormat="1" ht="19.5" customHeight="1">
      <c r="B72" s="266" t="s">
        <v>518</v>
      </c>
      <c r="C72" s="260">
        <v>42488</v>
      </c>
      <c r="D72" s="260" t="s">
        <v>847</v>
      </c>
      <c r="E72" s="267" t="str">
        <f>VLOOKUP(F72,Plan1!$B$3:$C$29,2,0)</f>
        <v>Southeast</v>
      </c>
      <c r="F72" s="193" t="s">
        <v>494</v>
      </c>
      <c r="G72" s="261" t="s">
        <v>862</v>
      </c>
      <c r="H72" s="262" t="s">
        <v>863</v>
      </c>
      <c r="I72" s="262" t="s">
        <v>1018</v>
      </c>
      <c r="J72" s="265">
        <v>448.1</v>
      </c>
      <c r="K72" s="271">
        <v>70</v>
      </c>
      <c r="L72" s="271">
        <v>396</v>
      </c>
    </row>
    <row r="73" spans="2:13" s="216" customFormat="1" ht="19.5" customHeight="1">
      <c r="B73" s="266" t="s">
        <v>488</v>
      </c>
      <c r="C73" s="260">
        <v>42487</v>
      </c>
      <c r="D73" s="260" t="s">
        <v>847</v>
      </c>
      <c r="E73" s="267" t="str">
        <f>VLOOKUP(F73,Plan1!$B$3:$C$29,2,0)</f>
        <v>Southeast</v>
      </c>
      <c r="F73" s="193" t="s">
        <v>490</v>
      </c>
      <c r="G73" s="261" t="s">
        <v>497</v>
      </c>
      <c r="H73" s="262" t="s">
        <v>861</v>
      </c>
      <c r="I73" s="262" t="s">
        <v>1018</v>
      </c>
      <c r="J73" s="265">
        <v>1999</v>
      </c>
      <c r="K73" s="271">
        <v>282</v>
      </c>
      <c r="L73" s="271">
        <v>395</v>
      </c>
    </row>
    <row r="74" spans="2:13" s="216" customFormat="1" ht="19.5" customHeight="1">
      <c r="B74" s="266" t="s">
        <v>519</v>
      </c>
      <c r="C74" s="260">
        <v>42487</v>
      </c>
      <c r="D74" s="260" t="s">
        <v>847</v>
      </c>
      <c r="E74" s="267" t="str">
        <f>VLOOKUP(F74,Plan1!$B$3:$C$29,2,0)</f>
        <v>South</v>
      </c>
      <c r="F74" s="193" t="s">
        <v>489</v>
      </c>
      <c r="G74" s="261" t="s">
        <v>523</v>
      </c>
      <c r="H74" s="262" t="s">
        <v>864</v>
      </c>
      <c r="I74" s="262" t="s">
        <v>1018</v>
      </c>
      <c r="J74" s="265">
        <v>228</v>
      </c>
      <c r="K74" s="271">
        <v>44</v>
      </c>
      <c r="L74" s="271">
        <v>394</v>
      </c>
    </row>
    <row r="75" spans="2:13" s="216" customFormat="1" ht="19.5" customHeight="1">
      <c r="B75" s="266" t="s">
        <v>488</v>
      </c>
      <c r="C75" s="260">
        <v>42486</v>
      </c>
      <c r="D75" s="260" t="s">
        <v>847</v>
      </c>
      <c r="E75" s="267" t="str">
        <f>VLOOKUP(F75,Plan1!$B$3:$C$29,2,0)</f>
        <v>Midwest</v>
      </c>
      <c r="F75" s="193" t="s">
        <v>495</v>
      </c>
      <c r="G75" s="261" t="s">
        <v>573</v>
      </c>
      <c r="H75" s="262" t="s">
        <v>858</v>
      </c>
      <c r="I75" s="262" t="s">
        <v>1018</v>
      </c>
      <c r="J75" s="265">
        <v>2599.9</v>
      </c>
      <c r="K75" s="271">
        <v>280</v>
      </c>
      <c r="L75" s="271">
        <v>393</v>
      </c>
    </row>
    <row r="76" spans="2:13" s="216" customFormat="1" ht="19.5" customHeight="1">
      <c r="B76" s="266" t="s">
        <v>488</v>
      </c>
      <c r="C76" s="260">
        <v>42486</v>
      </c>
      <c r="D76" s="260" t="s">
        <v>847</v>
      </c>
      <c r="E76" s="267" t="str">
        <f>VLOOKUP(F76,Plan1!$B$3:$C$29,2,0)</f>
        <v>Northeast</v>
      </c>
      <c r="F76" s="193" t="s">
        <v>493</v>
      </c>
      <c r="G76" s="261" t="s">
        <v>859</v>
      </c>
      <c r="H76" s="262" t="s">
        <v>860</v>
      </c>
      <c r="I76" s="262" t="s">
        <v>1018</v>
      </c>
      <c r="J76" s="265">
        <v>2514.9</v>
      </c>
      <c r="K76" s="271">
        <v>281</v>
      </c>
      <c r="L76" s="271">
        <v>392</v>
      </c>
    </row>
    <row r="77" spans="2:13" ht="19.5" customHeight="1">
      <c r="B77" s="266" t="s">
        <v>519</v>
      </c>
      <c r="C77" s="260">
        <v>42480</v>
      </c>
      <c r="D77" s="260" t="s">
        <v>847</v>
      </c>
      <c r="E77" s="267" t="str">
        <f>VLOOKUP(F77,Plan1!$B$3:$C$29,2,0)</f>
        <v>Southeast</v>
      </c>
      <c r="F77" s="193" t="s">
        <v>490</v>
      </c>
      <c r="G77" s="261" t="s">
        <v>497</v>
      </c>
      <c r="H77" s="261" t="s">
        <v>851</v>
      </c>
      <c r="I77" s="261" t="s">
        <v>1018</v>
      </c>
      <c r="J77" s="265">
        <v>167</v>
      </c>
      <c r="K77" s="271">
        <v>43</v>
      </c>
      <c r="L77" s="271">
        <v>391</v>
      </c>
      <c r="M77" s="216"/>
    </row>
    <row r="78" spans="2:13" s="216" customFormat="1" ht="19.5" customHeight="1">
      <c r="B78" s="266" t="s">
        <v>488</v>
      </c>
      <c r="C78" s="260">
        <v>42476</v>
      </c>
      <c r="D78" s="260" t="s">
        <v>847</v>
      </c>
      <c r="E78" s="267" t="str">
        <f>VLOOKUP(F78,Plan1!$B$3:$C$29,2,0)</f>
        <v>South</v>
      </c>
      <c r="F78" s="193" t="s">
        <v>776</v>
      </c>
      <c r="G78" s="261" t="s">
        <v>853</v>
      </c>
      <c r="H78" s="261" t="s">
        <v>852</v>
      </c>
      <c r="I78" s="261" t="s">
        <v>1018</v>
      </c>
      <c r="J78" s="265">
        <v>2874.1</v>
      </c>
      <c r="K78" s="271">
        <v>279</v>
      </c>
      <c r="L78" s="271">
        <v>390</v>
      </c>
    </row>
    <row r="79" spans="2:13" s="216" customFormat="1" ht="19.5" customHeight="1">
      <c r="B79" s="266" t="s">
        <v>488</v>
      </c>
      <c r="C79" s="260">
        <v>42472</v>
      </c>
      <c r="D79" s="260" t="s">
        <v>847</v>
      </c>
      <c r="E79" s="267" t="str">
        <f>VLOOKUP(F79,Plan1!$B$3:$C$29,2,0)</f>
        <v>Southeast</v>
      </c>
      <c r="F79" s="193" t="s">
        <v>778</v>
      </c>
      <c r="G79" s="261" t="s">
        <v>856</v>
      </c>
      <c r="H79" s="261" t="s">
        <v>857</v>
      </c>
      <c r="I79" s="261" t="s">
        <v>1018</v>
      </c>
      <c r="J79" s="265">
        <v>2048.5</v>
      </c>
      <c r="K79" s="271">
        <v>278</v>
      </c>
      <c r="L79" s="271">
        <v>389</v>
      </c>
    </row>
    <row r="80" spans="2:13" ht="19.5" customHeight="1">
      <c r="B80" s="266" t="s">
        <v>519</v>
      </c>
      <c r="C80" s="260">
        <v>42467</v>
      </c>
      <c r="D80" s="260" t="s">
        <v>847</v>
      </c>
      <c r="E80" s="267" t="str">
        <f>VLOOKUP(F80,Plan1!$B$3:$C$29,2,0)</f>
        <v>Southeast</v>
      </c>
      <c r="F80" s="193" t="s">
        <v>490</v>
      </c>
      <c r="G80" s="261" t="s">
        <v>848</v>
      </c>
      <c r="H80" s="262" t="s">
        <v>849</v>
      </c>
      <c r="I80" s="262" t="s">
        <v>1018</v>
      </c>
      <c r="J80" s="265">
        <v>214</v>
      </c>
      <c r="K80" s="271">
        <v>42</v>
      </c>
      <c r="L80" s="271">
        <v>388</v>
      </c>
      <c r="M80" s="216"/>
    </row>
    <row r="81" spans="2:13" ht="19.5" customHeight="1">
      <c r="B81" s="266" t="s">
        <v>519</v>
      </c>
      <c r="C81" s="260">
        <v>42459</v>
      </c>
      <c r="D81" s="260" t="s">
        <v>483</v>
      </c>
      <c r="E81" s="267" t="str">
        <f>VLOOKUP(F81,Plan1!$B$3:$C$29,2,0)</f>
        <v>Southeast</v>
      </c>
      <c r="F81" s="193" t="s">
        <v>490</v>
      </c>
      <c r="G81" s="261" t="s">
        <v>556</v>
      </c>
      <c r="H81" s="262" t="s">
        <v>643</v>
      </c>
      <c r="I81" s="262" t="s">
        <v>1018</v>
      </c>
      <c r="J81" s="265">
        <v>263</v>
      </c>
      <c r="K81" s="271">
        <v>40</v>
      </c>
      <c r="L81" s="271">
        <v>387</v>
      </c>
      <c r="M81" s="216"/>
    </row>
    <row r="82" spans="2:13" ht="19.5" customHeight="1">
      <c r="B82" s="266" t="s">
        <v>519</v>
      </c>
      <c r="C82" s="260">
        <v>42459</v>
      </c>
      <c r="D82" s="260" t="s">
        <v>483</v>
      </c>
      <c r="E82" s="267" t="str">
        <f>VLOOKUP(F82,Plan1!$B$3:$C$29,2,0)</f>
        <v>Southeast</v>
      </c>
      <c r="F82" s="193" t="s">
        <v>490</v>
      </c>
      <c r="G82" s="261" t="s">
        <v>497</v>
      </c>
      <c r="H82" s="262" t="s">
        <v>846</v>
      </c>
      <c r="I82" s="262" t="s">
        <v>1018</v>
      </c>
      <c r="J82" s="265">
        <v>208</v>
      </c>
      <c r="K82" s="271">
        <v>41</v>
      </c>
      <c r="L82" s="271">
        <v>386</v>
      </c>
      <c r="M82" s="216"/>
    </row>
    <row r="83" spans="2:13" ht="19.5" customHeight="1">
      <c r="B83" s="266" t="s">
        <v>519</v>
      </c>
      <c r="C83" s="260">
        <v>42453</v>
      </c>
      <c r="D83" s="260" t="s">
        <v>483</v>
      </c>
      <c r="E83" s="267" t="str">
        <f>VLOOKUP(F83,Plan1!$B$3:$C$29,2,0)</f>
        <v>Southeast</v>
      </c>
      <c r="F83" s="193" t="s">
        <v>490</v>
      </c>
      <c r="G83" s="261" t="s">
        <v>497</v>
      </c>
      <c r="H83" s="262" t="s">
        <v>845</v>
      </c>
      <c r="I83" s="262" t="s">
        <v>1018</v>
      </c>
      <c r="J83" s="265">
        <v>150</v>
      </c>
      <c r="K83" s="271">
        <v>39</v>
      </c>
      <c r="L83" s="271">
        <v>385</v>
      </c>
      <c r="M83" s="216"/>
    </row>
    <row r="84" spans="2:13" ht="19.5" customHeight="1">
      <c r="B84" s="266" t="s">
        <v>518</v>
      </c>
      <c r="C84" s="260">
        <v>42452</v>
      </c>
      <c r="D84" s="260" t="s">
        <v>483</v>
      </c>
      <c r="E84" s="267" t="str">
        <f>VLOOKUP(F84,Plan1!$B$3:$C$29,2,0)</f>
        <v>Northeast</v>
      </c>
      <c r="F84" s="193" t="s">
        <v>783</v>
      </c>
      <c r="G84" s="261" t="s">
        <v>826</v>
      </c>
      <c r="H84" s="262" t="s">
        <v>1129</v>
      </c>
      <c r="I84" s="262" t="s">
        <v>1018</v>
      </c>
      <c r="J84" s="265">
        <v>484.9</v>
      </c>
      <c r="K84" s="271">
        <v>69</v>
      </c>
      <c r="L84" s="271">
        <v>384</v>
      </c>
      <c r="M84" s="216"/>
    </row>
    <row r="85" spans="2:13" s="216" customFormat="1" ht="19.5" customHeight="1">
      <c r="B85" s="266" t="s">
        <v>488</v>
      </c>
      <c r="C85" s="260">
        <v>42451</v>
      </c>
      <c r="D85" s="260" t="s">
        <v>483</v>
      </c>
      <c r="E85" s="267" t="str">
        <f>VLOOKUP(F85,Plan1!$B$3:$C$29,2,0)</f>
        <v>Northeast</v>
      </c>
      <c r="F85" s="193" t="s">
        <v>492</v>
      </c>
      <c r="G85" s="261" t="s">
        <v>843</v>
      </c>
      <c r="H85" s="262" t="s">
        <v>844</v>
      </c>
      <c r="I85" s="262" t="s">
        <v>1018</v>
      </c>
      <c r="J85" s="265">
        <v>2076.8000000000002</v>
      </c>
      <c r="K85" s="271">
        <v>277</v>
      </c>
      <c r="L85" s="271">
        <v>383</v>
      </c>
    </row>
    <row r="86" spans="2:13" s="216" customFormat="1" ht="19.5" customHeight="1">
      <c r="B86" s="266" t="s">
        <v>488</v>
      </c>
      <c r="C86" s="260">
        <v>42445</v>
      </c>
      <c r="D86" s="260" t="s">
        <v>483</v>
      </c>
      <c r="E86" s="267" t="str">
        <f>VLOOKUP(F86,Plan1!$B$3:$C$29,2,0)</f>
        <v>Southeast</v>
      </c>
      <c r="F86" s="193" t="s">
        <v>778</v>
      </c>
      <c r="G86" s="261" t="s">
        <v>562</v>
      </c>
      <c r="H86" s="262" t="s">
        <v>840</v>
      </c>
      <c r="I86" s="262" t="s">
        <v>1018</v>
      </c>
      <c r="J86" s="265">
        <v>1135.5</v>
      </c>
      <c r="K86" s="271">
        <v>276</v>
      </c>
      <c r="L86" s="271">
        <v>382</v>
      </c>
    </row>
    <row r="87" spans="2:13" ht="19.5" customHeight="1">
      <c r="B87" s="266" t="s">
        <v>519</v>
      </c>
      <c r="C87" s="260">
        <v>42439</v>
      </c>
      <c r="D87" s="260" t="s">
        <v>483</v>
      </c>
      <c r="E87" s="267" t="str">
        <f>VLOOKUP(F87,Plan1!$B$3:$C$29,2,0)</f>
        <v>South</v>
      </c>
      <c r="F87" s="193" t="s">
        <v>776</v>
      </c>
      <c r="G87" s="261" t="s">
        <v>555</v>
      </c>
      <c r="H87" s="262" t="s">
        <v>642</v>
      </c>
      <c r="I87" s="262" t="s">
        <v>1018</v>
      </c>
      <c r="J87" s="265">
        <v>185.1</v>
      </c>
      <c r="K87" s="271">
        <v>38</v>
      </c>
      <c r="L87" s="271">
        <v>381</v>
      </c>
      <c r="M87" s="216"/>
    </row>
    <row r="88" spans="2:13" s="216" customFormat="1" ht="19.5" customHeight="1">
      <c r="B88" s="266" t="s">
        <v>488</v>
      </c>
      <c r="C88" s="260">
        <v>42348</v>
      </c>
      <c r="D88" s="260" t="s">
        <v>423</v>
      </c>
      <c r="E88" s="267" t="str">
        <f>VLOOKUP(F88,Plan1!$B$3:$C$29,2,0)</f>
        <v>South</v>
      </c>
      <c r="F88" s="193" t="s">
        <v>489</v>
      </c>
      <c r="G88" s="261" t="s">
        <v>506</v>
      </c>
      <c r="H88" s="262" t="s">
        <v>517</v>
      </c>
      <c r="I88" s="262" t="s">
        <v>1016</v>
      </c>
      <c r="J88" s="265">
        <v>1584</v>
      </c>
      <c r="K88" s="271">
        <v>275</v>
      </c>
      <c r="L88" s="271">
        <v>380</v>
      </c>
    </row>
    <row r="89" spans="2:13" ht="19.5" customHeight="1">
      <c r="B89" s="266" t="s">
        <v>519</v>
      </c>
      <c r="C89" s="260">
        <v>42348</v>
      </c>
      <c r="D89" s="260" t="s">
        <v>423</v>
      </c>
      <c r="E89" s="267" t="str">
        <f>VLOOKUP(F89,Plan1!$B$3:$C$29,2,0)</f>
        <v>South</v>
      </c>
      <c r="F89" s="193" t="s">
        <v>776</v>
      </c>
      <c r="G89" s="261" t="s">
        <v>546</v>
      </c>
      <c r="H89" s="262" t="s">
        <v>633</v>
      </c>
      <c r="I89" s="262" t="s">
        <v>1018</v>
      </c>
      <c r="J89" s="265">
        <v>159.19999999999999</v>
      </c>
      <c r="K89" s="271">
        <v>37</v>
      </c>
      <c r="L89" s="271">
        <v>379</v>
      </c>
      <c r="M89" s="216"/>
    </row>
    <row r="90" spans="2:13" ht="19.5" customHeight="1">
      <c r="B90" s="266" t="s">
        <v>519</v>
      </c>
      <c r="C90" s="260">
        <v>42341</v>
      </c>
      <c r="D90" s="260" t="s">
        <v>423</v>
      </c>
      <c r="E90" s="267" t="str">
        <f>VLOOKUP(F90,Plan1!$B$3:$C$29,2,0)</f>
        <v>Southeast</v>
      </c>
      <c r="F90" s="193" t="s">
        <v>490</v>
      </c>
      <c r="G90" s="261" t="s">
        <v>545</v>
      </c>
      <c r="H90" s="262" t="s">
        <v>632</v>
      </c>
      <c r="I90" s="262" t="s">
        <v>1018</v>
      </c>
      <c r="J90" s="265">
        <v>182.4</v>
      </c>
      <c r="K90" s="271">
        <v>36</v>
      </c>
      <c r="L90" s="271">
        <v>378</v>
      </c>
      <c r="M90" s="216"/>
    </row>
    <row r="91" spans="2:13" ht="19.5" customHeight="1">
      <c r="B91" s="266" t="s">
        <v>488</v>
      </c>
      <c r="C91" s="260">
        <v>42335</v>
      </c>
      <c r="D91" s="260" t="s">
        <v>423</v>
      </c>
      <c r="E91" s="267" t="str">
        <f>VLOOKUP(F91,Plan1!$B$3:$C$29,2,0)</f>
        <v>Midwest</v>
      </c>
      <c r="F91" s="193" t="s">
        <v>495</v>
      </c>
      <c r="G91" s="261" t="s">
        <v>504</v>
      </c>
      <c r="H91" s="262" t="s">
        <v>515</v>
      </c>
      <c r="I91" s="262" t="s">
        <v>1018</v>
      </c>
      <c r="J91" s="265">
        <v>2358.6999999999998</v>
      </c>
      <c r="K91" s="271">
        <v>274</v>
      </c>
      <c r="L91" s="271">
        <v>377</v>
      </c>
      <c r="M91" s="216"/>
    </row>
    <row r="92" spans="2:13" ht="19.5" customHeight="1">
      <c r="B92" s="266" t="s">
        <v>488</v>
      </c>
      <c r="C92" s="260">
        <v>42335</v>
      </c>
      <c r="D92" s="260" t="s">
        <v>423</v>
      </c>
      <c r="E92" s="267" t="str">
        <f>VLOOKUP(F92,Plan1!$B$3:$C$29,2,0)</f>
        <v>Southeast</v>
      </c>
      <c r="F92" s="193" t="s">
        <v>490</v>
      </c>
      <c r="G92" s="261" t="s">
        <v>505</v>
      </c>
      <c r="H92" s="262" t="s">
        <v>516</v>
      </c>
      <c r="I92" s="262" t="s">
        <v>1018</v>
      </c>
      <c r="J92" s="265">
        <v>2002</v>
      </c>
      <c r="K92" s="271">
        <v>273</v>
      </c>
      <c r="L92" s="271">
        <v>376</v>
      </c>
      <c r="M92" s="216"/>
    </row>
    <row r="93" spans="2:13" ht="19.5" customHeight="1">
      <c r="B93" s="266" t="s">
        <v>488</v>
      </c>
      <c r="C93" s="260">
        <v>42334</v>
      </c>
      <c r="D93" s="260" t="s">
        <v>423</v>
      </c>
      <c r="E93" s="267" t="str">
        <f>VLOOKUP(F93,Plan1!$B$3:$C$29,2,0)</f>
        <v>Northeast</v>
      </c>
      <c r="F93" s="193" t="s">
        <v>493</v>
      </c>
      <c r="G93" s="261" t="s">
        <v>501</v>
      </c>
      <c r="H93" s="262" t="s">
        <v>512</v>
      </c>
      <c r="I93" s="262" t="s">
        <v>1018</v>
      </c>
      <c r="J93" s="265">
        <v>2258.1</v>
      </c>
      <c r="K93" s="271">
        <v>271</v>
      </c>
      <c r="L93" s="271">
        <v>375</v>
      </c>
      <c r="M93" s="216"/>
    </row>
    <row r="94" spans="2:13" ht="19.5" customHeight="1">
      <c r="B94" s="266" t="s">
        <v>488</v>
      </c>
      <c r="C94" s="260">
        <v>42334</v>
      </c>
      <c r="D94" s="260" t="s">
        <v>423</v>
      </c>
      <c r="E94" s="267" t="str">
        <f>VLOOKUP(F94,Plan1!$B$3:$C$29,2,0)</f>
        <v>Northeast</v>
      </c>
      <c r="F94" s="193" t="s">
        <v>492</v>
      </c>
      <c r="G94" s="261" t="s">
        <v>500</v>
      </c>
      <c r="H94" s="262" t="s">
        <v>511</v>
      </c>
      <c r="I94" s="262" t="s">
        <v>1018</v>
      </c>
      <c r="J94" s="265">
        <v>2213.6999999999998</v>
      </c>
      <c r="K94" s="271">
        <v>272</v>
      </c>
      <c r="L94" s="271">
        <v>374</v>
      </c>
      <c r="M94" s="216"/>
    </row>
    <row r="95" spans="2:13" ht="19.5" customHeight="1">
      <c r="B95" s="266" t="s">
        <v>488</v>
      </c>
      <c r="C95" s="260">
        <v>42334</v>
      </c>
      <c r="D95" s="260" t="s">
        <v>423</v>
      </c>
      <c r="E95" s="267" t="str">
        <f>VLOOKUP(F95,Plan1!$B$3:$C$29,2,0)</f>
        <v>Southeast</v>
      </c>
      <c r="F95" s="193" t="s">
        <v>490</v>
      </c>
      <c r="G95" s="261" t="s">
        <v>502</v>
      </c>
      <c r="H95" s="262" t="s">
        <v>513</v>
      </c>
      <c r="I95" s="262" t="s">
        <v>1018</v>
      </c>
      <c r="J95" s="265">
        <v>2073.5</v>
      </c>
      <c r="K95" s="271">
        <v>270</v>
      </c>
      <c r="L95" s="271">
        <v>373</v>
      </c>
      <c r="M95" s="216"/>
    </row>
    <row r="96" spans="2:13" ht="19.5" customHeight="1">
      <c r="B96" s="266" t="s">
        <v>488</v>
      </c>
      <c r="C96" s="260">
        <v>42334</v>
      </c>
      <c r="D96" s="260" t="s">
        <v>423</v>
      </c>
      <c r="E96" s="267" t="str">
        <f>VLOOKUP(F96,Plan1!$B$3:$C$29,2,0)</f>
        <v>Southeast</v>
      </c>
      <c r="F96" s="193" t="s">
        <v>494</v>
      </c>
      <c r="G96" s="261" t="s">
        <v>503</v>
      </c>
      <c r="H96" s="262" t="s">
        <v>514</v>
      </c>
      <c r="I96" s="262" t="s">
        <v>1018</v>
      </c>
      <c r="J96" s="265">
        <v>1626.8</v>
      </c>
      <c r="K96" s="271">
        <v>269</v>
      </c>
      <c r="L96" s="271">
        <v>372</v>
      </c>
      <c r="M96" s="216"/>
    </row>
    <row r="97" spans="2:13" ht="19.5" customHeight="1">
      <c r="B97" s="266" t="s">
        <v>518</v>
      </c>
      <c r="C97" s="260">
        <v>42326</v>
      </c>
      <c r="D97" s="260" t="s">
        <v>423</v>
      </c>
      <c r="E97" s="267" t="str">
        <f>VLOOKUP(F97,Plan1!$B$3:$C$29,2,0)</f>
        <v>Northeast</v>
      </c>
      <c r="F97" s="193" t="s">
        <v>780</v>
      </c>
      <c r="G97" s="261" t="s">
        <v>533</v>
      </c>
      <c r="H97" s="262" t="s">
        <v>621</v>
      </c>
      <c r="I97" s="262" t="s">
        <v>1018</v>
      </c>
      <c r="J97" s="265">
        <v>654.70000000000005</v>
      </c>
      <c r="K97" s="271">
        <v>68</v>
      </c>
      <c r="L97" s="271">
        <v>371</v>
      </c>
      <c r="M97" s="216"/>
    </row>
    <row r="98" spans="2:13" ht="19.5" customHeight="1">
      <c r="B98" s="266" t="s">
        <v>488</v>
      </c>
      <c r="C98" s="260">
        <v>42325</v>
      </c>
      <c r="D98" s="260" t="s">
        <v>423</v>
      </c>
      <c r="E98" s="267" t="str">
        <f>VLOOKUP(F98,Plan1!$B$3:$C$29,2,0)</f>
        <v>Midwest</v>
      </c>
      <c r="F98" s="193" t="s">
        <v>491</v>
      </c>
      <c r="G98" s="261" t="s">
        <v>499</v>
      </c>
      <c r="H98" s="262" t="s">
        <v>510</v>
      </c>
      <c r="I98" s="262" t="s">
        <v>1018</v>
      </c>
      <c r="J98" s="265">
        <v>1728.8</v>
      </c>
      <c r="K98" s="271">
        <v>268</v>
      </c>
      <c r="L98" s="271">
        <v>370</v>
      </c>
      <c r="M98" s="216"/>
    </row>
    <row r="99" spans="2:13" ht="19.5" customHeight="1">
      <c r="B99" s="266" t="s">
        <v>488</v>
      </c>
      <c r="C99" s="260">
        <v>42322</v>
      </c>
      <c r="D99" s="260" t="s">
        <v>423</v>
      </c>
      <c r="E99" s="267" t="str">
        <f>VLOOKUP(F99,Plan1!$B$3:$C$29,2,0)</f>
        <v>Southeast</v>
      </c>
      <c r="F99" s="193" t="s">
        <v>490</v>
      </c>
      <c r="G99" s="261" t="s">
        <v>498</v>
      </c>
      <c r="H99" s="262" t="s">
        <v>509</v>
      </c>
      <c r="I99" s="262" t="s">
        <v>1018</v>
      </c>
      <c r="J99" s="265">
        <v>1148.5</v>
      </c>
      <c r="K99" s="271">
        <v>267</v>
      </c>
      <c r="L99" s="271">
        <v>369</v>
      </c>
      <c r="M99" s="216"/>
    </row>
    <row r="100" spans="2:13" ht="19.5" customHeight="1">
      <c r="B100" s="266" t="s">
        <v>518</v>
      </c>
      <c r="C100" s="260">
        <v>42322</v>
      </c>
      <c r="D100" s="260" t="s">
        <v>423</v>
      </c>
      <c r="E100" s="267" t="str">
        <f>VLOOKUP(F100,Plan1!$B$3:$C$29,2,0)</f>
        <v>Southeast</v>
      </c>
      <c r="F100" s="193" t="s">
        <v>490</v>
      </c>
      <c r="G100" s="261" t="s">
        <v>497</v>
      </c>
      <c r="H100" s="262" t="s">
        <v>620</v>
      </c>
      <c r="I100" s="262" t="s">
        <v>1018</v>
      </c>
      <c r="J100" s="265">
        <v>429</v>
      </c>
      <c r="K100" s="271">
        <v>67</v>
      </c>
      <c r="L100" s="271">
        <v>368</v>
      </c>
      <c r="M100" s="216"/>
    </row>
    <row r="101" spans="2:13" ht="19.5" customHeight="1">
      <c r="B101" s="266" t="s">
        <v>519</v>
      </c>
      <c r="C101" s="260">
        <v>42321</v>
      </c>
      <c r="D101" s="260" t="s">
        <v>423</v>
      </c>
      <c r="E101" s="267" t="str">
        <f>VLOOKUP(F101,Plan1!$B$3:$C$29,2,0)</f>
        <v>Southeast</v>
      </c>
      <c r="F101" s="193" t="s">
        <v>490</v>
      </c>
      <c r="G101" s="261" t="s">
        <v>544</v>
      </c>
      <c r="H101" s="262" t="s">
        <v>631</v>
      </c>
      <c r="I101" s="262" t="s">
        <v>1018</v>
      </c>
      <c r="J101" s="265">
        <v>320.2</v>
      </c>
      <c r="K101" s="271">
        <v>35</v>
      </c>
      <c r="L101" s="271">
        <v>367</v>
      </c>
      <c r="M101" s="216"/>
    </row>
    <row r="102" spans="2:13" ht="19.5" customHeight="1">
      <c r="B102" s="266" t="s">
        <v>519</v>
      </c>
      <c r="C102" s="260">
        <v>42320</v>
      </c>
      <c r="D102" s="260" t="s">
        <v>423</v>
      </c>
      <c r="E102" s="267" t="str">
        <f>VLOOKUP(F102,Plan1!$B$3:$C$29,2,0)</f>
        <v>Southeast</v>
      </c>
      <c r="F102" s="193" t="s">
        <v>490</v>
      </c>
      <c r="G102" s="261" t="s">
        <v>543</v>
      </c>
      <c r="H102" s="262" t="s">
        <v>630</v>
      </c>
      <c r="I102" s="262" t="s">
        <v>1018</v>
      </c>
      <c r="J102" s="265">
        <v>206.3</v>
      </c>
      <c r="K102" s="271">
        <v>34</v>
      </c>
      <c r="L102" s="271">
        <v>366</v>
      </c>
      <c r="M102" s="216"/>
    </row>
    <row r="103" spans="2:13" ht="19.5" customHeight="1">
      <c r="B103" s="266" t="s">
        <v>488</v>
      </c>
      <c r="C103" s="260">
        <v>42319</v>
      </c>
      <c r="D103" s="260" t="s">
        <v>423</v>
      </c>
      <c r="E103" s="267" t="str">
        <f>VLOOKUP(F103,Plan1!$B$3:$C$29,2,0)</f>
        <v>Southeast</v>
      </c>
      <c r="F103" s="193" t="s">
        <v>490</v>
      </c>
      <c r="G103" s="261" t="s">
        <v>497</v>
      </c>
      <c r="H103" s="262" t="s">
        <v>508</v>
      </c>
      <c r="I103" s="262" t="s">
        <v>1016</v>
      </c>
      <c r="J103" s="265">
        <v>2368</v>
      </c>
      <c r="K103" s="271">
        <v>266</v>
      </c>
      <c r="L103" s="271">
        <v>365</v>
      </c>
      <c r="M103" s="216"/>
    </row>
    <row r="104" spans="2:13" ht="19.5" customHeight="1">
      <c r="B104" s="266" t="s">
        <v>518</v>
      </c>
      <c r="C104" s="260">
        <v>42314</v>
      </c>
      <c r="D104" s="260" t="s">
        <v>423</v>
      </c>
      <c r="E104" s="267" t="str">
        <f>VLOOKUP(F104,Plan1!$B$3:$C$29,2,0)</f>
        <v>Northeast</v>
      </c>
      <c r="F104" s="193" t="s">
        <v>492</v>
      </c>
      <c r="G104" s="261" t="s">
        <v>537</v>
      </c>
      <c r="H104" s="262" t="s">
        <v>619</v>
      </c>
      <c r="I104" s="262" t="s">
        <v>1018</v>
      </c>
      <c r="J104" s="265">
        <v>756.2</v>
      </c>
      <c r="K104" s="271">
        <v>66</v>
      </c>
      <c r="L104" s="271">
        <v>364</v>
      </c>
      <c r="M104" s="216"/>
    </row>
    <row r="105" spans="2:13" ht="19.5" customHeight="1">
      <c r="B105" s="266" t="s">
        <v>519</v>
      </c>
      <c r="C105" s="260">
        <v>42314</v>
      </c>
      <c r="D105" s="260" t="s">
        <v>423</v>
      </c>
      <c r="E105" s="267" t="str">
        <f>VLOOKUP(F105,Plan1!$B$3:$C$29,2,0)</f>
        <v>Southeast</v>
      </c>
      <c r="F105" s="193" t="s">
        <v>490</v>
      </c>
      <c r="G105" s="261" t="s">
        <v>542</v>
      </c>
      <c r="H105" s="262" t="s">
        <v>629</v>
      </c>
      <c r="I105" s="262" t="s">
        <v>1018</v>
      </c>
      <c r="J105" s="265">
        <v>374.8</v>
      </c>
      <c r="K105" s="271">
        <v>33</v>
      </c>
      <c r="L105" s="271">
        <v>363</v>
      </c>
      <c r="M105" s="216"/>
    </row>
    <row r="106" spans="2:13" ht="19.5" customHeight="1">
      <c r="B106" s="266" t="s">
        <v>488</v>
      </c>
      <c r="C106" s="260">
        <v>42313</v>
      </c>
      <c r="D106" s="260" t="s">
        <v>423</v>
      </c>
      <c r="E106" s="267" t="str">
        <f>VLOOKUP(F106,Plan1!$B$3:$C$29,2,0)</f>
        <v>South</v>
      </c>
      <c r="F106" s="193" t="s">
        <v>489</v>
      </c>
      <c r="G106" s="261" t="s">
        <v>496</v>
      </c>
      <c r="H106" s="262" t="s">
        <v>507</v>
      </c>
      <c r="I106" s="262" t="s">
        <v>1018</v>
      </c>
      <c r="J106" s="265">
        <v>2425.5</v>
      </c>
      <c r="K106" s="271">
        <v>265</v>
      </c>
      <c r="L106" s="271">
        <v>362</v>
      </c>
      <c r="M106" s="216"/>
    </row>
    <row r="107" spans="2:13" ht="19.5" customHeight="1">
      <c r="B107" s="266" t="s">
        <v>518</v>
      </c>
      <c r="C107" s="260">
        <v>42313</v>
      </c>
      <c r="D107" s="260" t="s">
        <v>423</v>
      </c>
      <c r="E107" s="267" t="str">
        <f>VLOOKUP(F107,Plan1!$B$3:$C$29,2,0)</f>
        <v>Northeast</v>
      </c>
      <c r="F107" s="193" t="s">
        <v>493</v>
      </c>
      <c r="G107" s="261" t="s">
        <v>501</v>
      </c>
      <c r="H107" s="262" t="s">
        <v>618</v>
      </c>
      <c r="I107" s="262" t="s">
        <v>1018</v>
      </c>
      <c r="J107" s="265">
        <v>649</v>
      </c>
      <c r="K107" s="271">
        <v>65</v>
      </c>
      <c r="L107" s="271">
        <v>361</v>
      </c>
      <c r="M107" s="216"/>
    </row>
    <row r="108" spans="2:13" ht="19.5" customHeight="1">
      <c r="B108" s="266" t="s">
        <v>519</v>
      </c>
      <c r="C108" s="260">
        <v>42313</v>
      </c>
      <c r="D108" s="260" t="s">
        <v>423</v>
      </c>
      <c r="E108" s="267" t="str">
        <f>VLOOKUP(F108,Plan1!$B$3:$C$29,2,0)</f>
        <v>Southeast</v>
      </c>
      <c r="F108" s="193" t="s">
        <v>490</v>
      </c>
      <c r="G108" s="261" t="s">
        <v>497</v>
      </c>
      <c r="H108" s="262" t="s">
        <v>628</v>
      </c>
      <c r="I108" s="262" t="s">
        <v>1018</v>
      </c>
      <c r="J108" s="265">
        <v>205.1</v>
      </c>
      <c r="K108" s="271">
        <v>32</v>
      </c>
      <c r="L108" s="271">
        <v>360</v>
      </c>
      <c r="M108" s="216"/>
    </row>
    <row r="109" spans="2:13" ht="19.5" customHeight="1">
      <c r="B109" s="266" t="s">
        <v>519</v>
      </c>
      <c r="C109" s="260">
        <v>42307</v>
      </c>
      <c r="D109" s="260" t="s">
        <v>423</v>
      </c>
      <c r="E109" s="267" t="str">
        <f>VLOOKUP(F109,Plan1!$B$3:$C$29,2,0)</f>
        <v>South</v>
      </c>
      <c r="F109" s="193" t="s">
        <v>776</v>
      </c>
      <c r="G109" s="261" t="s">
        <v>541</v>
      </c>
      <c r="H109" s="262" t="s">
        <v>627</v>
      </c>
      <c r="I109" s="262" t="s">
        <v>1018</v>
      </c>
      <c r="J109" s="265">
        <v>161.88</v>
      </c>
      <c r="K109" s="271">
        <v>31</v>
      </c>
      <c r="L109" s="271">
        <v>359</v>
      </c>
      <c r="M109" s="216"/>
    </row>
    <row r="110" spans="2:13" ht="19.5" customHeight="1">
      <c r="B110" s="266" t="s">
        <v>519</v>
      </c>
      <c r="C110" s="260">
        <v>42292</v>
      </c>
      <c r="D110" s="260" t="s">
        <v>423</v>
      </c>
      <c r="E110" s="267" t="str">
        <f>VLOOKUP(F110,Plan1!$B$3:$C$29,2,0)</f>
        <v>South</v>
      </c>
      <c r="F110" s="193" t="s">
        <v>776</v>
      </c>
      <c r="G110" s="261" t="s">
        <v>540</v>
      </c>
      <c r="H110" s="262" t="s">
        <v>626</v>
      </c>
      <c r="I110" s="262" t="s">
        <v>1018</v>
      </c>
      <c r="J110" s="265">
        <v>258</v>
      </c>
      <c r="K110" s="271">
        <v>30</v>
      </c>
      <c r="L110" s="271">
        <v>358</v>
      </c>
      <c r="M110" s="216"/>
    </row>
    <row r="111" spans="2:13" ht="19.5" customHeight="1">
      <c r="B111" s="266" t="s">
        <v>519</v>
      </c>
      <c r="C111" s="260">
        <v>42285</v>
      </c>
      <c r="D111" s="260" t="s">
        <v>423</v>
      </c>
      <c r="E111" s="267" t="str">
        <f>VLOOKUP(F111,Plan1!$B$3:$C$29,2,0)</f>
        <v>Southeast</v>
      </c>
      <c r="F111" s="193" t="s">
        <v>490</v>
      </c>
      <c r="G111" s="261" t="s">
        <v>497</v>
      </c>
      <c r="H111" s="262" t="s">
        <v>625</v>
      </c>
      <c r="I111" s="262" t="s">
        <v>1018</v>
      </c>
      <c r="J111" s="265">
        <v>250</v>
      </c>
      <c r="K111" s="271">
        <v>29</v>
      </c>
      <c r="L111" s="271">
        <v>357</v>
      </c>
      <c r="M111" s="216"/>
    </row>
    <row r="112" spans="2:13" ht="19.5" customHeight="1">
      <c r="B112" s="266" t="s">
        <v>488</v>
      </c>
      <c r="C112" s="260">
        <v>42276</v>
      </c>
      <c r="D112" s="260" t="s">
        <v>420</v>
      </c>
      <c r="E112" s="267" t="str">
        <f>VLOOKUP(F112,Plan1!$B$3:$C$29,2,0)</f>
        <v>Northeast</v>
      </c>
      <c r="F112" s="193" t="s">
        <v>780</v>
      </c>
      <c r="G112" s="261" t="s">
        <v>533</v>
      </c>
      <c r="H112" s="262" t="s">
        <v>612</v>
      </c>
      <c r="I112" s="262" t="s">
        <v>1018</v>
      </c>
      <c r="J112" s="265">
        <v>3160</v>
      </c>
      <c r="K112" s="271">
        <v>264</v>
      </c>
      <c r="L112" s="271">
        <v>356</v>
      </c>
      <c r="M112" s="216"/>
    </row>
    <row r="113" spans="2:13" ht="19.5" customHeight="1">
      <c r="B113" s="266" t="s">
        <v>488</v>
      </c>
      <c r="C113" s="260">
        <v>42271</v>
      </c>
      <c r="D113" s="260" t="s">
        <v>420</v>
      </c>
      <c r="E113" s="267" t="str">
        <f>VLOOKUP(F113,Plan1!$B$3:$C$29,2,0)</f>
        <v>Southeast</v>
      </c>
      <c r="F113" s="193" t="s">
        <v>778</v>
      </c>
      <c r="G113" s="261" t="s">
        <v>532</v>
      </c>
      <c r="H113" s="262" t="s">
        <v>611</v>
      </c>
      <c r="I113" s="262" t="s">
        <v>1018</v>
      </c>
      <c r="J113" s="265">
        <v>2427</v>
      </c>
      <c r="K113" s="271">
        <v>263</v>
      </c>
      <c r="L113" s="271">
        <v>355</v>
      </c>
      <c r="M113" s="216"/>
    </row>
    <row r="114" spans="2:13" ht="19.5" customHeight="1">
      <c r="B114" s="266" t="s">
        <v>488</v>
      </c>
      <c r="C114" s="260">
        <v>42243</v>
      </c>
      <c r="D114" s="260" t="s">
        <v>420</v>
      </c>
      <c r="E114" s="267" t="str">
        <f>VLOOKUP(F114,Plan1!$B$3:$C$29,2,0)</f>
        <v>North</v>
      </c>
      <c r="F114" s="193" t="s">
        <v>779</v>
      </c>
      <c r="G114" s="261" t="s">
        <v>531</v>
      </c>
      <c r="H114" s="262" t="s">
        <v>610</v>
      </c>
      <c r="I114" s="262" t="s">
        <v>1018</v>
      </c>
      <c r="J114" s="265">
        <v>2400</v>
      </c>
      <c r="K114" s="271">
        <v>262</v>
      </c>
      <c r="L114" s="271">
        <v>354</v>
      </c>
      <c r="M114" s="216"/>
    </row>
    <row r="115" spans="2:13" ht="19.5" customHeight="1">
      <c r="B115" s="266" t="s">
        <v>488</v>
      </c>
      <c r="C115" s="260">
        <v>42235</v>
      </c>
      <c r="D115" s="260" t="s">
        <v>420</v>
      </c>
      <c r="E115" s="267" t="str">
        <f>VLOOKUP(F115,Plan1!$B$3:$C$29,2,0)</f>
        <v>Southeast</v>
      </c>
      <c r="F115" s="193" t="s">
        <v>778</v>
      </c>
      <c r="G115" s="261" t="s">
        <v>530</v>
      </c>
      <c r="H115" s="262" t="s">
        <v>609</v>
      </c>
      <c r="I115" s="262" t="s">
        <v>1018</v>
      </c>
      <c r="J115" s="265">
        <v>1745</v>
      </c>
      <c r="K115" s="271">
        <v>261</v>
      </c>
      <c r="L115" s="271">
        <v>353</v>
      </c>
      <c r="M115" s="216"/>
    </row>
    <row r="116" spans="2:13" ht="19.5" customHeight="1">
      <c r="B116" s="266" t="s">
        <v>518</v>
      </c>
      <c r="C116" s="260">
        <v>42223</v>
      </c>
      <c r="D116" s="260" t="s">
        <v>420</v>
      </c>
      <c r="E116" s="267" t="str">
        <f>VLOOKUP(F116,Plan1!$B$3:$C$29,2,0)</f>
        <v>Midwest</v>
      </c>
      <c r="F116" s="193" t="s">
        <v>491</v>
      </c>
      <c r="G116" s="261" t="s">
        <v>536</v>
      </c>
      <c r="H116" s="262" t="s">
        <v>617</v>
      </c>
      <c r="I116" s="262" t="s">
        <v>1018</v>
      </c>
      <c r="J116" s="265">
        <v>515</v>
      </c>
      <c r="K116" s="271">
        <v>64</v>
      </c>
      <c r="L116" s="271">
        <v>352</v>
      </c>
      <c r="M116" s="216"/>
    </row>
    <row r="117" spans="2:13" ht="19.5" customHeight="1">
      <c r="B117" s="266" t="s">
        <v>488</v>
      </c>
      <c r="C117" s="260">
        <v>42199</v>
      </c>
      <c r="D117" s="260" t="s">
        <v>420</v>
      </c>
      <c r="E117" s="267" t="str">
        <f>VLOOKUP(F117,Plan1!$B$3:$C$29,2,0)</f>
        <v>Northeast</v>
      </c>
      <c r="F117" s="193" t="s">
        <v>777</v>
      </c>
      <c r="G117" s="261" t="s">
        <v>529</v>
      </c>
      <c r="H117" s="262" t="s">
        <v>608</v>
      </c>
      <c r="I117" s="262" t="s">
        <v>1016</v>
      </c>
      <c r="J117" s="265">
        <v>2500</v>
      </c>
      <c r="K117" s="271">
        <v>260</v>
      </c>
      <c r="L117" s="271">
        <v>351</v>
      </c>
      <c r="M117" s="216"/>
    </row>
    <row r="118" spans="2:13" ht="19.5" customHeight="1">
      <c r="B118" s="266" t="s">
        <v>488</v>
      </c>
      <c r="C118" s="260">
        <v>42185</v>
      </c>
      <c r="D118" s="260" t="s">
        <v>390</v>
      </c>
      <c r="E118" s="267" t="str">
        <f>VLOOKUP(F118,Plan1!$B$3:$C$29,2,0)</f>
        <v>Southeast</v>
      </c>
      <c r="F118" s="193" t="s">
        <v>490</v>
      </c>
      <c r="G118" s="261" t="s">
        <v>528</v>
      </c>
      <c r="H118" s="262" t="s">
        <v>607</v>
      </c>
      <c r="I118" s="262" t="s">
        <v>1018</v>
      </c>
      <c r="J118" s="265">
        <v>2006.6</v>
      </c>
      <c r="K118" s="271">
        <v>259</v>
      </c>
      <c r="L118" s="271">
        <v>350</v>
      </c>
      <c r="M118" s="216"/>
    </row>
    <row r="119" spans="2:13" ht="19.5" customHeight="1">
      <c r="B119" s="266" t="s">
        <v>519</v>
      </c>
      <c r="C119" s="260">
        <v>42164</v>
      </c>
      <c r="D119" s="260" t="s">
        <v>390</v>
      </c>
      <c r="E119" s="267" t="str">
        <f>VLOOKUP(F119,Plan1!$B$3:$C$29,2,0)</f>
        <v>Southeast</v>
      </c>
      <c r="F119" s="193" t="s">
        <v>490</v>
      </c>
      <c r="G119" s="261" t="s">
        <v>539</v>
      </c>
      <c r="H119" s="262" t="s">
        <v>624</v>
      </c>
      <c r="I119" s="262" t="s">
        <v>1018</v>
      </c>
      <c r="J119" s="265">
        <v>296.10000000000002</v>
      </c>
      <c r="K119" s="271">
        <v>28</v>
      </c>
      <c r="L119" s="271">
        <v>349</v>
      </c>
      <c r="M119" s="216"/>
    </row>
    <row r="120" spans="2:13" ht="19.5" customHeight="1">
      <c r="B120" s="266" t="s">
        <v>518</v>
      </c>
      <c r="C120" s="260">
        <v>42159</v>
      </c>
      <c r="D120" s="260" t="s">
        <v>390</v>
      </c>
      <c r="E120" s="267" t="str">
        <f>VLOOKUP(F120,Plan1!$B$3:$C$29,2,0)</f>
        <v>Northeast</v>
      </c>
      <c r="F120" s="193" t="s">
        <v>493</v>
      </c>
      <c r="G120" s="261" t="s">
        <v>501</v>
      </c>
      <c r="H120" s="262" t="s">
        <v>616</v>
      </c>
      <c r="I120" s="262" t="s">
        <v>1018</v>
      </c>
      <c r="J120" s="265">
        <v>649.4</v>
      </c>
      <c r="K120" s="271">
        <v>63</v>
      </c>
      <c r="L120" s="271">
        <v>348</v>
      </c>
      <c r="M120" s="216"/>
    </row>
    <row r="121" spans="2:13" ht="19.5" customHeight="1">
      <c r="B121" s="266" t="s">
        <v>519</v>
      </c>
      <c r="C121" s="260">
        <v>42158</v>
      </c>
      <c r="D121" s="260" t="s">
        <v>390</v>
      </c>
      <c r="E121" s="267" t="str">
        <f>VLOOKUP(F121,Plan1!$B$3:$C$29,2,0)</f>
        <v>South</v>
      </c>
      <c r="F121" s="193" t="s">
        <v>489</v>
      </c>
      <c r="G121" s="261" t="s">
        <v>538</v>
      </c>
      <c r="H121" s="262" t="s">
        <v>623</v>
      </c>
      <c r="I121" s="262" t="s">
        <v>1018</v>
      </c>
      <c r="J121" s="265">
        <v>184.2</v>
      </c>
      <c r="K121" s="271">
        <v>27</v>
      </c>
      <c r="L121" s="271">
        <v>347</v>
      </c>
      <c r="M121" s="216"/>
    </row>
    <row r="122" spans="2:13" ht="19.5" customHeight="1">
      <c r="B122" s="266" t="s">
        <v>518</v>
      </c>
      <c r="C122" s="260">
        <v>42144</v>
      </c>
      <c r="D122" s="260" t="s">
        <v>390</v>
      </c>
      <c r="E122" s="267" t="str">
        <f>VLOOKUP(F122,Plan1!$B$3:$C$29,2,0)</f>
        <v>Southeast</v>
      </c>
      <c r="F122" s="193" t="s">
        <v>494</v>
      </c>
      <c r="G122" s="261" t="s">
        <v>520</v>
      </c>
      <c r="H122" s="262" t="s">
        <v>615</v>
      </c>
      <c r="I122" s="262" t="s">
        <v>1018</v>
      </c>
      <c r="J122" s="265">
        <v>437</v>
      </c>
      <c r="K122" s="271">
        <v>62</v>
      </c>
      <c r="L122" s="271">
        <v>346</v>
      </c>
      <c r="M122" s="216"/>
    </row>
    <row r="123" spans="2:13" ht="19.5" customHeight="1">
      <c r="B123" s="266" t="s">
        <v>519</v>
      </c>
      <c r="C123" s="260">
        <v>42131</v>
      </c>
      <c r="D123" s="260" t="s">
        <v>390</v>
      </c>
      <c r="E123" s="267" t="str">
        <f>VLOOKUP(F123,Plan1!$B$3:$C$29,2,0)</f>
        <v>Southeast</v>
      </c>
      <c r="F123" s="193" t="s">
        <v>490</v>
      </c>
      <c r="G123" s="261" t="s">
        <v>497</v>
      </c>
      <c r="H123" s="262" t="s">
        <v>622</v>
      </c>
      <c r="I123" s="262" t="s">
        <v>1018</v>
      </c>
      <c r="J123" s="265">
        <v>181</v>
      </c>
      <c r="K123" s="271">
        <v>26</v>
      </c>
      <c r="L123" s="271">
        <v>345</v>
      </c>
      <c r="M123" s="216"/>
    </row>
    <row r="124" spans="2:13" ht="19.5" customHeight="1">
      <c r="B124" s="266" t="s">
        <v>488</v>
      </c>
      <c r="C124" s="260">
        <v>42129</v>
      </c>
      <c r="D124" s="260" t="s">
        <v>390</v>
      </c>
      <c r="E124" s="267" t="str">
        <f>VLOOKUP(F124,Plan1!$B$3:$C$29,2,0)</f>
        <v>South</v>
      </c>
      <c r="F124" s="193" t="s">
        <v>776</v>
      </c>
      <c r="G124" s="261" t="s">
        <v>527</v>
      </c>
      <c r="H124" s="262" t="s">
        <v>606</v>
      </c>
      <c r="I124" s="262" t="s">
        <v>1018</v>
      </c>
      <c r="J124" s="265">
        <v>1682</v>
      </c>
      <c r="K124" s="271">
        <v>258</v>
      </c>
      <c r="L124" s="271">
        <v>344</v>
      </c>
      <c r="M124" s="216"/>
    </row>
    <row r="125" spans="2:13" ht="19.5" customHeight="1">
      <c r="B125" s="266" t="s">
        <v>488</v>
      </c>
      <c r="C125" s="260">
        <v>42124</v>
      </c>
      <c r="D125" s="260" t="s">
        <v>390</v>
      </c>
      <c r="E125" s="267" t="str">
        <f>VLOOKUP(F125,Plan1!$B$3:$C$29,2,0)</f>
        <v>Southeast</v>
      </c>
      <c r="F125" s="193" t="s">
        <v>490</v>
      </c>
      <c r="G125" s="261" t="s">
        <v>526</v>
      </c>
      <c r="H125" s="262" t="s">
        <v>605</v>
      </c>
      <c r="I125" s="262" t="s">
        <v>1018</v>
      </c>
      <c r="J125" s="265">
        <v>2685.4</v>
      </c>
      <c r="K125" s="271">
        <v>257</v>
      </c>
      <c r="L125" s="271">
        <v>343</v>
      </c>
      <c r="M125" s="216"/>
    </row>
    <row r="126" spans="2:13" ht="19.5" customHeight="1">
      <c r="B126" s="266" t="s">
        <v>488</v>
      </c>
      <c r="C126" s="260">
        <v>42123</v>
      </c>
      <c r="D126" s="260" t="s">
        <v>390</v>
      </c>
      <c r="E126" s="267" t="str">
        <f>VLOOKUP(F126,Plan1!$B$3:$C$29,2,0)</f>
        <v>Southeast</v>
      </c>
      <c r="F126" s="89" t="s">
        <v>490</v>
      </c>
      <c r="G126" s="261" t="s">
        <v>525</v>
      </c>
      <c r="H126" s="262" t="s">
        <v>603</v>
      </c>
      <c r="I126" s="262" t="s">
        <v>1018</v>
      </c>
      <c r="J126" s="265">
        <v>2173.3000000000002</v>
      </c>
      <c r="K126" s="271">
        <v>254</v>
      </c>
      <c r="L126" s="271">
        <v>342</v>
      </c>
      <c r="M126" s="216"/>
    </row>
    <row r="127" spans="2:13" ht="19.5" customHeight="1">
      <c r="B127" s="266" t="s">
        <v>488</v>
      </c>
      <c r="C127" s="260">
        <v>42123</v>
      </c>
      <c r="D127" s="260" t="s">
        <v>390</v>
      </c>
      <c r="E127" s="267" t="str">
        <f>VLOOKUP(F127,Plan1!$B$3:$C$29,2,0)</f>
        <v>Southeast</v>
      </c>
      <c r="F127" s="89" t="s">
        <v>494</v>
      </c>
      <c r="G127" s="261" t="s">
        <v>520</v>
      </c>
      <c r="H127" s="262" t="s">
        <v>604</v>
      </c>
      <c r="I127" s="262" t="s">
        <v>1018</v>
      </c>
      <c r="J127" s="265">
        <v>2085.56</v>
      </c>
      <c r="K127" s="271">
        <v>253</v>
      </c>
      <c r="L127" s="271">
        <v>341</v>
      </c>
      <c r="M127" s="216"/>
    </row>
    <row r="128" spans="2:13" ht="19.5" customHeight="1">
      <c r="B128" s="266" t="s">
        <v>488</v>
      </c>
      <c r="C128" s="260">
        <v>42123</v>
      </c>
      <c r="D128" s="260" t="s">
        <v>390</v>
      </c>
      <c r="E128" s="267" t="str">
        <f>VLOOKUP(F128,Plan1!$B$3:$C$29,2,0)</f>
        <v>Southeast</v>
      </c>
      <c r="F128" s="89" t="s">
        <v>490</v>
      </c>
      <c r="G128" s="261" t="s">
        <v>524</v>
      </c>
      <c r="H128" s="262" t="s">
        <v>602</v>
      </c>
      <c r="I128" s="262" t="s">
        <v>1018</v>
      </c>
      <c r="J128" s="265">
        <v>1786.06</v>
      </c>
      <c r="K128" s="271">
        <v>255</v>
      </c>
      <c r="L128" s="271">
        <v>340</v>
      </c>
      <c r="M128" s="216"/>
    </row>
    <row r="129" spans="2:13" ht="19.5" customHeight="1">
      <c r="B129" s="266" t="s">
        <v>488</v>
      </c>
      <c r="C129" s="260">
        <v>42123</v>
      </c>
      <c r="D129" s="260" t="s">
        <v>390</v>
      </c>
      <c r="E129" s="267" t="str">
        <f>VLOOKUP(F129,Plan1!$B$3:$C$29,2,0)</f>
        <v>Southeast</v>
      </c>
      <c r="F129" s="89" t="s">
        <v>494</v>
      </c>
      <c r="G129" s="261" t="s">
        <v>520</v>
      </c>
      <c r="H129" s="262" t="s">
        <v>601</v>
      </c>
      <c r="I129" s="262" t="s">
        <v>1018</v>
      </c>
      <c r="J129" s="265">
        <v>1567.06</v>
      </c>
      <c r="K129" s="271">
        <v>256</v>
      </c>
      <c r="L129" s="271">
        <v>339</v>
      </c>
      <c r="M129" s="216"/>
    </row>
    <row r="130" spans="2:13" ht="19.5" customHeight="1">
      <c r="B130" s="266" t="s">
        <v>488</v>
      </c>
      <c r="C130" s="260">
        <v>42117</v>
      </c>
      <c r="D130" s="260" t="s">
        <v>390</v>
      </c>
      <c r="E130" s="267" t="str">
        <f>VLOOKUP(F130,Plan1!$B$3:$C$29,2,0)</f>
        <v>South</v>
      </c>
      <c r="F130" s="89" t="s">
        <v>489</v>
      </c>
      <c r="G130" s="261" t="s">
        <v>523</v>
      </c>
      <c r="H130" s="262" t="s">
        <v>600</v>
      </c>
      <c r="I130" s="262" t="s">
        <v>1016</v>
      </c>
      <c r="J130" s="265">
        <v>720.3</v>
      </c>
      <c r="K130" s="271">
        <v>252</v>
      </c>
      <c r="L130" s="271">
        <v>338</v>
      </c>
      <c r="M130" s="216"/>
    </row>
    <row r="131" spans="2:13" ht="19.5" customHeight="1">
      <c r="B131" s="266" t="s">
        <v>488</v>
      </c>
      <c r="C131" s="260">
        <v>42110</v>
      </c>
      <c r="D131" s="260" t="s">
        <v>390</v>
      </c>
      <c r="E131" s="267" t="str">
        <f>VLOOKUP(F131,Plan1!$B$3:$C$29,2,0)</f>
        <v>South</v>
      </c>
      <c r="F131" s="89" t="s">
        <v>776</v>
      </c>
      <c r="G131" s="261" t="s">
        <v>522</v>
      </c>
      <c r="H131" s="262" t="s">
        <v>599</v>
      </c>
      <c r="I131" s="262" t="s">
        <v>1018</v>
      </c>
      <c r="J131" s="265">
        <v>2287.9</v>
      </c>
      <c r="K131" s="271">
        <v>251</v>
      </c>
      <c r="L131" s="271">
        <v>335</v>
      </c>
      <c r="M131" s="216"/>
    </row>
    <row r="132" spans="2:13" ht="19.5" customHeight="1">
      <c r="B132" s="266" t="s">
        <v>488</v>
      </c>
      <c r="C132" s="260">
        <v>42110</v>
      </c>
      <c r="D132" s="260" t="s">
        <v>390</v>
      </c>
      <c r="E132" s="267" t="str">
        <f>VLOOKUP(F132,Plan1!$B$3:$C$29,2,0)</f>
        <v>Southeast</v>
      </c>
      <c r="F132" s="89" t="s">
        <v>490</v>
      </c>
      <c r="G132" s="262" t="s">
        <v>521</v>
      </c>
      <c r="H132" s="262" t="s">
        <v>598</v>
      </c>
      <c r="I132" s="262" t="s">
        <v>1018</v>
      </c>
      <c r="J132" s="265">
        <v>2279.9</v>
      </c>
      <c r="K132" s="271">
        <v>250</v>
      </c>
      <c r="L132" s="271">
        <v>334</v>
      </c>
      <c r="M132" s="216"/>
    </row>
    <row r="133" spans="2:13" ht="19.5" customHeight="1">
      <c r="B133" s="266" t="s">
        <v>518</v>
      </c>
      <c r="C133" s="260">
        <v>42110</v>
      </c>
      <c r="D133" s="260" t="s">
        <v>390</v>
      </c>
      <c r="E133" s="267" t="str">
        <f>VLOOKUP(F133,Plan1!$B$3:$C$29,2,0)</f>
        <v>Southeast</v>
      </c>
      <c r="F133" s="193" t="s">
        <v>494</v>
      </c>
      <c r="G133" s="261" t="s">
        <v>535</v>
      </c>
      <c r="H133" s="262" t="s">
        <v>614</v>
      </c>
      <c r="I133" s="262" t="s">
        <v>1018</v>
      </c>
      <c r="J133" s="265">
        <v>634</v>
      </c>
      <c r="K133" s="271">
        <v>61</v>
      </c>
      <c r="L133" s="271">
        <v>337</v>
      </c>
      <c r="M133" s="216"/>
    </row>
    <row r="134" spans="2:13" ht="19.5" customHeight="1">
      <c r="B134" s="266" t="s">
        <v>518</v>
      </c>
      <c r="C134" s="260">
        <v>42110</v>
      </c>
      <c r="D134" s="260" t="s">
        <v>390</v>
      </c>
      <c r="E134" s="267" t="str">
        <f>VLOOKUP(F134,Plan1!$B$3:$C$29,2,0)</f>
        <v>Southeast</v>
      </c>
      <c r="F134" s="193" t="s">
        <v>490</v>
      </c>
      <c r="G134" s="261" t="s">
        <v>521</v>
      </c>
      <c r="H134" s="262" t="s">
        <v>598</v>
      </c>
      <c r="I134" s="262" t="s">
        <v>1018</v>
      </c>
      <c r="J134" s="265">
        <v>475</v>
      </c>
      <c r="K134" s="271">
        <v>60</v>
      </c>
      <c r="L134" s="271">
        <v>336</v>
      </c>
      <c r="M134" s="216"/>
    </row>
    <row r="135" spans="2:13" ht="19.5" customHeight="1">
      <c r="B135" s="266" t="s">
        <v>518</v>
      </c>
      <c r="C135" s="260">
        <v>42096</v>
      </c>
      <c r="D135" s="260" t="s">
        <v>390</v>
      </c>
      <c r="E135" s="267" t="str">
        <f>VLOOKUP(F135,Plan1!$B$3:$C$29,2,0)</f>
        <v>Northeast</v>
      </c>
      <c r="F135" s="193" t="s">
        <v>777</v>
      </c>
      <c r="G135" s="261" t="s">
        <v>534</v>
      </c>
      <c r="H135" s="262" t="s">
        <v>613</v>
      </c>
      <c r="I135" s="262" t="s">
        <v>1018</v>
      </c>
      <c r="J135" s="265">
        <v>522</v>
      </c>
      <c r="K135" s="271">
        <v>59</v>
      </c>
      <c r="L135" s="271">
        <v>333</v>
      </c>
      <c r="M135" s="216"/>
    </row>
    <row r="136" spans="2:13" ht="19.5" customHeight="1">
      <c r="B136" s="266" t="s">
        <v>488</v>
      </c>
      <c r="C136" s="260">
        <v>42061</v>
      </c>
      <c r="D136" s="260" t="s">
        <v>380</v>
      </c>
      <c r="E136" s="267" t="str">
        <f>VLOOKUP(F136,Plan1!$B$3:$C$29,2,0)</f>
        <v>Southeast</v>
      </c>
      <c r="F136" s="193" t="s">
        <v>494</v>
      </c>
      <c r="G136" s="261" t="s">
        <v>520</v>
      </c>
      <c r="H136" s="262" t="s">
        <v>597</v>
      </c>
      <c r="I136" s="262" t="s">
        <v>1018</v>
      </c>
      <c r="J136" s="265">
        <v>1982.1</v>
      </c>
      <c r="K136" s="271">
        <v>249</v>
      </c>
      <c r="L136" s="271">
        <f>+L137+1</f>
        <v>333</v>
      </c>
      <c r="M136" s="216"/>
    </row>
    <row r="137" spans="2:13" ht="19.5" customHeight="1">
      <c r="B137" s="266" t="s">
        <v>488</v>
      </c>
      <c r="C137" s="260">
        <v>41984</v>
      </c>
      <c r="D137" s="260" t="s">
        <v>375</v>
      </c>
      <c r="E137" s="267" t="str">
        <f>VLOOKUP(F137,Plan1!$B$3:$C$29,2,0)</f>
        <v>North</v>
      </c>
      <c r="F137" s="193" t="s">
        <v>786</v>
      </c>
      <c r="G137" s="261" t="s">
        <v>567</v>
      </c>
      <c r="H137" s="262" t="s">
        <v>664</v>
      </c>
      <c r="I137" s="262" t="s">
        <v>1016</v>
      </c>
      <c r="J137" s="265">
        <v>2460.4</v>
      </c>
      <c r="K137" s="271">
        <v>248</v>
      </c>
      <c r="L137" s="271">
        <f>+L138+1</f>
        <v>332</v>
      </c>
      <c r="M137" s="216"/>
    </row>
    <row r="138" spans="2:13" ht="19.5" customHeight="1">
      <c r="B138" s="266" t="s">
        <v>488</v>
      </c>
      <c r="C138" s="260">
        <v>41978</v>
      </c>
      <c r="D138" s="260" t="s">
        <v>375</v>
      </c>
      <c r="E138" s="267" t="str">
        <f>VLOOKUP(F138,Plan1!$B$3:$C$29,2,0)</f>
        <v>Northeast</v>
      </c>
      <c r="F138" s="193" t="s">
        <v>788</v>
      </c>
      <c r="G138" s="261" t="s">
        <v>570</v>
      </c>
      <c r="H138" s="262" t="s">
        <v>663</v>
      </c>
      <c r="I138" s="262" t="s">
        <v>1018</v>
      </c>
      <c r="J138" s="265">
        <v>1571.8</v>
      </c>
      <c r="K138" s="271">
        <v>247</v>
      </c>
      <c r="L138" s="271">
        <v>331</v>
      </c>
      <c r="M138" s="216"/>
    </row>
    <row r="139" spans="2:13" ht="19.5" customHeight="1">
      <c r="B139" s="266" t="s">
        <v>488</v>
      </c>
      <c r="C139" s="260">
        <v>41975</v>
      </c>
      <c r="D139" s="260" t="s">
        <v>375</v>
      </c>
      <c r="E139" s="267" t="str">
        <f>VLOOKUP(F139,Plan1!$B$3:$C$29,2,0)</f>
        <v>North</v>
      </c>
      <c r="F139" s="193" t="s">
        <v>784</v>
      </c>
      <c r="G139" s="261" t="s">
        <v>566</v>
      </c>
      <c r="H139" s="262" t="s">
        <v>662</v>
      </c>
      <c r="I139" s="262" t="s">
        <v>1018</v>
      </c>
      <c r="J139" s="265">
        <v>2109.6999999999998</v>
      </c>
      <c r="K139" s="271">
        <v>246</v>
      </c>
      <c r="L139" s="271">
        <v>330</v>
      </c>
      <c r="M139" s="216"/>
    </row>
    <row r="140" spans="2:13" ht="19.5" customHeight="1">
      <c r="B140" s="266" t="s">
        <v>488</v>
      </c>
      <c r="C140" s="260">
        <v>41973</v>
      </c>
      <c r="D140" s="260" t="s">
        <v>375</v>
      </c>
      <c r="E140" s="267" t="str">
        <f>VLOOKUP(F140,Plan1!$B$3:$C$29,2,0)</f>
        <v>Northeast</v>
      </c>
      <c r="F140" s="193" t="s">
        <v>787</v>
      </c>
      <c r="G140" s="261" t="s">
        <v>569</v>
      </c>
      <c r="H140" s="262" t="s">
        <v>661</v>
      </c>
      <c r="I140" s="262" t="s">
        <v>1018</v>
      </c>
      <c r="J140" s="265">
        <v>2658.5</v>
      </c>
      <c r="K140" s="271">
        <v>245</v>
      </c>
      <c r="L140" s="271">
        <v>329</v>
      </c>
      <c r="M140" s="216"/>
    </row>
    <row r="141" spans="2:13" ht="19.5" customHeight="1">
      <c r="B141" s="266" t="s">
        <v>488</v>
      </c>
      <c r="C141" s="260">
        <v>41971</v>
      </c>
      <c r="D141" s="260" t="s">
        <v>375</v>
      </c>
      <c r="E141" s="267" t="str">
        <f>VLOOKUP(F141,Plan1!$B$3:$C$29,2,0)</f>
        <v>North</v>
      </c>
      <c r="F141" s="193" t="s">
        <v>786</v>
      </c>
      <c r="G141" s="261" t="s">
        <v>567</v>
      </c>
      <c r="H141" s="262" t="s">
        <v>658</v>
      </c>
      <c r="I141" s="262" t="s">
        <v>1018</v>
      </c>
      <c r="J141" s="265">
        <v>2500.8000000000002</v>
      </c>
      <c r="K141" s="271">
        <v>244</v>
      </c>
      <c r="L141" s="271">
        <v>328</v>
      </c>
      <c r="M141" s="216"/>
    </row>
    <row r="142" spans="2:13" ht="19.5" customHeight="1">
      <c r="B142" s="266" t="s">
        <v>488</v>
      </c>
      <c r="C142" s="260">
        <v>41971</v>
      </c>
      <c r="D142" s="260" t="s">
        <v>375</v>
      </c>
      <c r="E142" s="267" t="str">
        <f>VLOOKUP(F142,Plan1!$B$3:$C$29,2,0)</f>
        <v>Southeast</v>
      </c>
      <c r="F142" s="193" t="s">
        <v>494</v>
      </c>
      <c r="G142" s="261" t="s">
        <v>568</v>
      </c>
      <c r="H142" s="262" t="s">
        <v>660</v>
      </c>
      <c r="I142" s="262" t="s">
        <v>1016</v>
      </c>
      <c r="J142" s="265">
        <v>2475.5</v>
      </c>
      <c r="K142" s="271">
        <v>243</v>
      </c>
      <c r="L142" s="271">
        <v>327</v>
      </c>
      <c r="M142" s="216"/>
    </row>
    <row r="143" spans="2:13" ht="19.5" customHeight="1">
      <c r="B143" s="266" t="s">
        <v>488</v>
      </c>
      <c r="C143" s="260">
        <v>41971</v>
      </c>
      <c r="D143" s="260" t="s">
        <v>375</v>
      </c>
      <c r="E143" s="267" t="str">
        <f>VLOOKUP(F143,Plan1!$B$3:$C$29,2,0)</f>
        <v>Southeast</v>
      </c>
      <c r="F143" s="193" t="s">
        <v>490</v>
      </c>
      <c r="G143" s="261" t="s">
        <v>543</v>
      </c>
      <c r="H143" s="262" t="s">
        <v>659</v>
      </c>
      <c r="I143" s="262" t="s">
        <v>1018</v>
      </c>
      <c r="J143" s="265">
        <v>2175</v>
      </c>
      <c r="K143" s="271">
        <v>242</v>
      </c>
      <c r="L143" s="271">
        <v>326</v>
      </c>
      <c r="M143" s="216"/>
    </row>
    <row r="144" spans="2:13" ht="19.5" customHeight="1">
      <c r="B144" s="266" t="s">
        <v>488</v>
      </c>
      <c r="C144" s="260">
        <v>41970</v>
      </c>
      <c r="D144" s="260" t="s">
        <v>375</v>
      </c>
      <c r="E144" s="267" t="str">
        <f>VLOOKUP(F144,Plan1!$B$3:$C$29,2,0)</f>
        <v>North</v>
      </c>
      <c r="F144" s="193" t="s">
        <v>786</v>
      </c>
      <c r="G144" s="261" t="s">
        <v>567</v>
      </c>
      <c r="H144" s="262" t="s">
        <v>657</v>
      </c>
      <c r="I144" s="262" t="s">
        <v>1018</v>
      </c>
      <c r="J144" s="265">
        <v>1960.1</v>
      </c>
      <c r="K144" s="271">
        <v>241</v>
      </c>
      <c r="L144" s="271">
        <v>325</v>
      </c>
      <c r="M144" s="216"/>
    </row>
    <row r="145" spans="2:13" ht="19.5" customHeight="1">
      <c r="B145" s="266" t="s">
        <v>519</v>
      </c>
      <c r="C145" s="260">
        <v>41970</v>
      </c>
      <c r="D145" s="260" t="s">
        <v>375</v>
      </c>
      <c r="E145" s="267" t="str">
        <f>VLOOKUP(F145,Plan1!$B$3:$C$29,2,0)</f>
        <v>Southeast</v>
      </c>
      <c r="F145" s="193" t="s">
        <v>490</v>
      </c>
      <c r="G145" s="261" t="s">
        <v>572</v>
      </c>
      <c r="H145" s="262" t="s">
        <v>682</v>
      </c>
      <c r="I145" s="262" t="s">
        <v>1018</v>
      </c>
      <c r="J145" s="265">
        <v>171.1</v>
      </c>
      <c r="K145" s="271">
        <v>25</v>
      </c>
      <c r="L145" s="271">
        <v>324</v>
      </c>
      <c r="M145" s="216"/>
    </row>
    <row r="146" spans="2:13" ht="19.5" customHeight="1">
      <c r="B146" s="266" t="s">
        <v>488</v>
      </c>
      <c r="C146" s="260">
        <v>41969</v>
      </c>
      <c r="D146" s="260" t="s">
        <v>375</v>
      </c>
      <c r="E146" s="267" t="str">
        <f>VLOOKUP(F146,Plan1!$B$3:$C$29,2,0)</f>
        <v>Midwest</v>
      </c>
      <c r="F146" s="193" t="s">
        <v>785</v>
      </c>
      <c r="G146" s="261" t="s">
        <v>575</v>
      </c>
      <c r="H146" s="262" t="s">
        <v>656</v>
      </c>
      <c r="I146" s="262" t="s">
        <v>1018</v>
      </c>
      <c r="J146" s="265">
        <v>1257.8</v>
      </c>
      <c r="K146" s="271">
        <v>240</v>
      </c>
      <c r="L146" s="271">
        <v>323</v>
      </c>
      <c r="M146" s="216"/>
    </row>
    <row r="147" spans="2:13" ht="19.5" customHeight="1">
      <c r="B147" s="266" t="s">
        <v>488</v>
      </c>
      <c r="C147" s="260">
        <v>41968</v>
      </c>
      <c r="D147" s="260" t="s">
        <v>375</v>
      </c>
      <c r="E147" s="267" t="str">
        <f>VLOOKUP(F147,Plan1!$B$3:$C$29,2,0)</f>
        <v>North</v>
      </c>
      <c r="F147" s="193" t="s">
        <v>784</v>
      </c>
      <c r="G147" s="261" t="s">
        <v>566</v>
      </c>
      <c r="H147" s="262" t="s">
        <v>655</v>
      </c>
      <c r="I147" s="262" t="s">
        <v>1018</v>
      </c>
      <c r="J147" s="265">
        <v>2475</v>
      </c>
      <c r="K147" s="271">
        <v>239</v>
      </c>
      <c r="L147" s="271">
        <v>322</v>
      </c>
      <c r="M147" s="216"/>
    </row>
    <row r="148" spans="2:13" ht="19.5" customHeight="1">
      <c r="B148" s="266" t="s">
        <v>488</v>
      </c>
      <c r="C148" s="260">
        <v>41963</v>
      </c>
      <c r="D148" s="260" t="s">
        <v>375</v>
      </c>
      <c r="E148" s="267" t="str">
        <f>VLOOKUP(F148,Plan1!$B$3:$C$29,2,0)</f>
        <v>Midwest</v>
      </c>
      <c r="F148" s="193" t="s">
        <v>495</v>
      </c>
      <c r="G148" s="261" t="s">
        <v>565</v>
      </c>
      <c r="H148" s="262" t="s">
        <v>654</v>
      </c>
      <c r="I148" s="262" t="s">
        <v>1018</v>
      </c>
      <c r="J148" s="265">
        <v>2176.4</v>
      </c>
      <c r="K148" s="271">
        <v>237</v>
      </c>
      <c r="L148" s="271">
        <v>321</v>
      </c>
      <c r="M148" s="216"/>
    </row>
    <row r="149" spans="2:13" ht="19.5" customHeight="1">
      <c r="B149" s="266" t="s">
        <v>488</v>
      </c>
      <c r="C149" s="260">
        <v>41963</v>
      </c>
      <c r="D149" s="260" t="s">
        <v>375</v>
      </c>
      <c r="E149" s="267" t="str">
        <f>VLOOKUP(F149,Plan1!$B$3:$C$29,2,0)</f>
        <v>South</v>
      </c>
      <c r="F149" s="193" t="s">
        <v>776</v>
      </c>
      <c r="G149" s="261" t="s">
        <v>564</v>
      </c>
      <c r="H149" s="262" t="s">
        <v>653</v>
      </c>
      <c r="I149" s="262" t="s">
        <v>1018</v>
      </c>
      <c r="J149" s="265">
        <v>2141.1</v>
      </c>
      <c r="K149" s="271">
        <v>238</v>
      </c>
      <c r="L149" s="271">
        <v>320</v>
      </c>
      <c r="M149" s="216"/>
    </row>
    <row r="150" spans="2:13" ht="19.5" customHeight="1">
      <c r="B150" s="266" t="s">
        <v>518</v>
      </c>
      <c r="C150" s="260">
        <v>41962</v>
      </c>
      <c r="D150" s="260" t="s">
        <v>375</v>
      </c>
      <c r="E150" s="267" t="str">
        <f>VLOOKUP(F150,Plan1!$B$3:$C$29,2,0)</f>
        <v>Northeast</v>
      </c>
      <c r="F150" s="193" t="s">
        <v>777</v>
      </c>
      <c r="G150" s="261" t="s">
        <v>529</v>
      </c>
      <c r="H150" s="262" t="s">
        <v>650</v>
      </c>
      <c r="I150" s="262" t="s">
        <v>1018</v>
      </c>
      <c r="J150" s="265">
        <v>622</v>
      </c>
      <c r="K150" s="271">
        <v>59</v>
      </c>
      <c r="L150" s="271">
        <v>319</v>
      </c>
      <c r="M150" s="216"/>
    </row>
    <row r="151" spans="2:13" ht="19.5" customHeight="1">
      <c r="B151" s="266" t="s">
        <v>519</v>
      </c>
      <c r="C151" s="260">
        <v>41962</v>
      </c>
      <c r="D151" s="260" t="s">
        <v>375</v>
      </c>
      <c r="E151" s="267" t="str">
        <f>VLOOKUP(F151,Plan1!$B$3:$C$29,2,0)</f>
        <v>Southeast</v>
      </c>
      <c r="F151" s="193" t="s">
        <v>490</v>
      </c>
      <c r="G151" s="261" t="s">
        <v>572</v>
      </c>
      <c r="H151" s="262" t="s">
        <v>681</v>
      </c>
      <c r="I151" s="262" t="s">
        <v>1018</v>
      </c>
      <c r="J151" s="265">
        <v>138</v>
      </c>
      <c r="K151" s="271">
        <v>24</v>
      </c>
      <c r="L151" s="271">
        <v>318</v>
      </c>
      <c r="M151" s="216"/>
    </row>
    <row r="152" spans="2:13" ht="19.5" customHeight="1">
      <c r="B152" s="266" t="s">
        <v>488</v>
      </c>
      <c r="C152" s="260">
        <v>41954</v>
      </c>
      <c r="D152" s="260" t="s">
        <v>375</v>
      </c>
      <c r="E152" s="267" t="str">
        <f>VLOOKUP(F152,Plan1!$B$3:$C$29,2,0)</f>
        <v>Southeast</v>
      </c>
      <c r="F152" s="193" t="s">
        <v>490</v>
      </c>
      <c r="G152" s="261" t="s">
        <v>563</v>
      </c>
      <c r="H152" s="262" t="s">
        <v>652</v>
      </c>
      <c r="I152" s="262" t="s">
        <v>1018</v>
      </c>
      <c r="J152" s="265">
        <v>2057</v>
      </c>
      <c r="K152" s="271">
        <v>236</v>
      </c>
      <c r="L152" s="271">
        <v>317</v>
      </c>
      <c r="M152" s="216"/>
    </row>
    <row r="153" spans="2:13" ht="19.5" customHeight="1">
      <c r="B153" s="266" t="s">
        <v>488</v>
      </c>
      <c r="C153" s="260">
        <v>41947</v>
      </c>
      <c r="D153" s="260" t="s">
        <v>375</v>
      </c>
      <c r="E153" s="267" t="str">
        <f>VLOOKUP(F153,Plan1!$B$3:$C$29,2,0)</f>
        <v>Southeast</v>
      </c>
      <c r="F153" s="193" t="s">
        <v>778</v>
      </c>
      <c r="G153" s="261" t="s">
        <v>562</v>
      </c>
      <c r="H153" s="262" t="s">
        <v>651</v>
      </c>
      <c r="I153" s="262" t="s">
        <v>1018</v>
      </c>
      <c r="J153" s="265">
        <v>630.5</v>
      </c>
      <c r="K153" s="271">
        <v>235</v>
      </c>
      <c r="L153" s="271">
        <v>316</v>
      </c>
      <c r="M153" s="216"/>
    </row>
    <row r="154" spans="2:13" ht="19.5" customHeight="1">
      <c r="B154" s="266" t="s">
        <v>488</v>
      </c>
      <c r="C154" s="260">
        <v>41941</v>
      </c>
      <c r="D154" s="260" t="s">
        <v>375</v>
      </c>
      <c r="E154" s="267" t="str">
        <f>VLOOKUP(F154,Plan1!$B$3:$C$29,2,0)</f>
        <v>Northeast</v>
      </c>
      <c r="F154" s="193" t="s">
        <v>777</v>
      </c>
      <c r="G154" s="261" t="s">
        <v>529</v>
      </c>
      <c r="H154" s="262" t="s">
        <v>650</v>
      </c>
      <c r="I154" s="262" t="s">
        <v>1018</v>
      </c>
      <c r="J154" s="265">
        <v>4068.4</v>
      </c>
      <c r="K154" s="271">
        <v>234</v>
      </c>
      <c r="L154" s="271">
        <v>315</v>
      </c>
      <c r="M154" s="216"/>
    </row>
    <row r="155" spans="2:13" ht="19.5" customHeight="1">
      <c r="B155" s="266" t="s">
        <v>488</v>
      </c>
      <c r="C155" s="260">
        <v>41928</v>
      </c>
      <c r="D155" s="260" t="s">
        <v>375</v>
      </c>
      <c r="E155" s="267" t="str">
        <f>VLOOKUP(F155,Plan1!$B$3:$C$29,2,0)</f>
        <v>Southeast</v>
      </c>
      <c r="F155" s="193" t="s">
        <v>490</v>
      </c>
      <c r="G155" s="261" t="s">
        <v>561</v>
      </c>
      <c r="H155" s="262" t="s">
        <v>649</v>
      </c>
      <c r="I155" s="262" t="s">
        <v>1018</v>
      </c>
      <c r="J155" s="265">
        <v>1992.3</v>
      </c>
      <c r="K155" s="271">
        <v>233</v>
      </c>
      <c r="L155" s="271">
        <v>314</v>
      </c>
      <c r="M155" s="216"/>
    </row>
    <row r="156" spans="2:13" ht="19.5" customHeight="1">
      <c r="B156" s="266" t="s">
        <v>518</v>
      </c>
      <c r="C156" s="260">
        <v>41908</v>
      </c>
      <c r="D156" s="260" t="s">
        <v>369</v>
      </c>
      <c r="E156" s="267" t="str">
        <f>VLOOKUP(F156,Plan1!$B$3:$C$29,2,0)</f>
        <v>South</v>
      </c>
      <c r="F156" s="193" t="s">
        <v>776</v>
      </c>
      <c r="G156" s="261" t="s">
        <v>555</v>
      </c>
      <c r="H156" s="262" t="s">
        <v>672</v>
      </c>
      <c r="I156" s="262" t="s">
        <v>1018</v>
      </c>
      <c r="J156" s="265">
        <v>527.1</v>
      </c>
      <c r="K156" s="271">
        <v>58</v>
      </c>
      <c r="L156" s="271">
        <v>313</v>
      </c>
      <c r="M156" s="216"/>
    </row>
    <row r="157" spans="2:13" ht="19.5" customHeight="1">
      <c r="B157" s="266" t="s">
        <v>519</v>
      </c>
      <c r="C157" s="260">
        <v>41906</v>
      </c>
      <c r="D157" s="260" t="s">
        <v>369</v>
      </c>
      <c r="E157" s="267" t="str">
        <f>VLOOKUP(F157,Plan1!$B$3:$C$29,2,0)</f>
        <v>Southeast</v>
      </c>
      <c r="F157" s="193" t="s">
        <v>778</v>
      </c>
      <c r="G157" s="261" t="s">
        <v>562</v>
      </c>
      <c r="H157" s="262" t="s">
        <v>680</v>
      </c>
      <c r="I157" s="262" t="s">
        <v>1018</v>
      </c>
      <c r="J157" s="265">
        <v>174.3</v>
      </c>
      <c r="K157" s="271">
        <v>23</v>
      </c>
      <c r="L157" s="271">
        <v>312</v>
      </c>
      <c r="M157" s="216"/>
    </row>
    <row r="158" spans="2:13" ht="19.5" customHeight="1">
      <c r="B158" s="266" t="s">
        <v>488</v>
      </c>
      <c r="C158" s="260">
        <v>41892</v>
      </c>
      <c r="D158" s="260" t="s">
        <v>369</v>
      </c>
      <c r="E158" s="267" t="str">
        <f>VLOOKUP(F158,Plan1!$B$3:$C$29,2,0)</f>
        <v>South</v>
      </c>
      <c r="F158" s="193" t="s">
        <v>776</v>
      </c>
      <c r="G158" s="261" t="s">
        <v>560</v>
      </c>
      <c r="H158" s="262" t="s">
        <v>648</v>
      </c>
      <c r="I158" s="262" t="s">
        <v>1018</v>
      </c>
      <c r="J158" s="265">
        <v>1831</v>
      </c>
      <c r="K158" s="271">
        <v>232</v>
      </c>
      <c r="L158" s="271">
        <v>311</v>
      </c>
      <c r="M158" s="216"/>
    </row>
    <row r="159" spans="2:13" ht="19.5" customHeight="1">
      <c r="B159" s="266" t="s">
        <v>488</v>
      </c>
      <c r="C159" s="260">
        <v>41880</v>
      </c>
      <c r="D159" s="260" t="s">
        <v>369</v>
      </c>
      <c r="E159" s="267" t="str">
        <f>VLOOKUP(F159,Plan1!$B$3:$C$29,2,0)</f>
        <v>South</v>
      </c>
      <c r="F159" s="193" t="s">
        <v>489</v>
      </c>
      <c r="G159" s="261" t="s">
        <v>559</v>
      </c>
      <c r="H159" s="262" t="s">
        <v>647</v>
      </c>
      <c r="I159" s="262" t="s">
        <v>1018</v>
      </c>
      <c r="J159" s="265">
        <v>2607</v>
      </c>
      <c r="K159" s="271">
        <v>231</v>
      </c>
      <c r="L159" s="271">
        <v>310</v>
      </c>
      <c r="M159" s="216"/>
    </row>
    <row r="160" spans="2:13" ht="19.5" customHeight="1">
      <c r="B160" s="266" t="s">
        <v>488</v>
      </c>
      <c r="C160" s="260">
        <v>41872</v>
      </c>
      <c r="D160" s="260" t="s">
        <v>369</v>
      </c>
      <c r="E160" s="267" t="str">
        <f>VLOOKUP(F160,Plan1!$B$3:$C$29,2,0)</f>
        <v>Southeast</v>
      </c>
      <c r="F160" s="193" t="s">
        <v>781</v>
      </c>
      <c r="G160" s="261" t="s">
        <v>558</v>
      </c>
      <c r="H160" s="262" t="s">
        <v>646</v>
      </c>
      <c r="I160" s="262" t="s">
        <v>1018</v>
      </c>
      <c r="J160" s="265">
        <v>3245</v>
      </c>
      <c r="K160" s="271">
        <v>230</v>
      </c>
      <c r="L160" s="271">
        <v>309</v>
      </c>
      <c r="M160" s="216"/>
    </row>
    <row r="161" spans="2:13" ht="19.5" customHeight="1">
      <c r="B161" s="266" t="s">
        <v>518</v>
      </c>
      <c r="C161" s="260">
        <v>41872</v>
      </c>
      <c r="D161" s="260" t="s">
        <v>369</v>
      </c>
      <c r="E161" s="267" t="str">
        <f>VLOOKUP(F161,Plan1!$B$3:$C$29,2,0)</f>
        <v>Southeast</v>
      </c>
      <c r="F161" s="193" t="s">
        <v>781</v>
      </c>
      <c r="G161" s="261" t="s">
        <v>558</v>
      </c>
      <c r="H161" s="262" t="s">
        <v>646</v>
      </c>
      <c r="I161" s="262" t="s">
        <v>1018</v>
      </c>
      <c r="J161" s="265">
        <v>555</v>
      </c>
      <c r="K161" s="271">
        <v>57</v>
      </c>
      <c r="L161" s="271">
        <v>308</v>
      </c>
      <c r="M161" s="216"/>
    </row>
    <row r="162" spans="2:13" ht="19.5" customHeight="1">
      <c r="B162" s="266" t="s">
        <v>518</v>
      </c>
      <c r="C162" s="260">
        <v>41846</v>
      </c>
      <c r="D162" s="260" t="s">
        <v>369</v>
      </c>
      <c r="E162" s="267" t="str">
        <f>VLOOKUP(F162,Plan1!$B$3:$C$29,2,0)</f>
        <v>Midwest</v>
      </c>
      <c r="F162" s="193" t="s">
        <v>785</v>
      </c>
      <c r="G162" s="261" t="s">
        <v>575</v>
      </c>
      <c r="H162" s="262" t="s">
        <v>975</v>
      </c>
      <c r="I162" s="262" t="s">
        <v>1018</v>
      </c>
      <c r="J162" s="265">
        <v>628</v>
      </c>
      <c r="K162" s="271">
        <v>56</v>
      </c>
      <c r="L162" s="271">
        <v>307</v>
      </c>
      <c r="M162" s="216"/>
    </row>
    <row r="163" spans="2:13" ht="19.5" customHeight="1">
      <c r="B163" s="266" t="s">
        <v>519</v>
      </c>
      <c r="C163" s="260">
        <v>41835</v>
      </c>
      <c r="D163" s="260" t="s">
        <v>369</v>
      </c>
      <c r="E163" s="267" t="str">
        <f>VLOOKUP(F163,Plan1!$B$3:$C$29,2,0)</f>
        <v>South</v>
      </c>
      <c r="F163" s="193" t="s">
        <v>489</v>
      </c>
      <c r="G163" s="261" t="s">
        <v>578</v>
      </c>
      <c r="H163" s="262" t="s">
        <v>679</v>
      </c>
      <c r="I163" s="262" t="s">
        <v>1018</v>
      </c>
      <c r="J163" s="265">
        <v>170</v>
      </c>
      <c r="K163" s="271">
        <v>22</v>
      </c>
      <c r="L163" s="271">
        <v>306</v>
      </c>
      <c r="M163" s="216"/>
    </row>
    <row r="164" spans="2:13" ht="19.5" customHeight="1">
      <c r="B164" s="266" t="s">
        <v>488</v>
      </c>
      <c r="C164" s="260">
        <v>41823</v>
      </c>
      <c r="D164" s="260" t="s">
        <v>369</v>
      </c>
      <c r="E164" s="267" t="str">
        <f>VLOOKUP(F164,Plan1!$B$3:$C$29,2,0)</f>
        <v>Southeast</v>
      </c>
      <c r="F164" s="193" t="s">
        <v>490</v>
      </c>
      <c r="G164" s="261" t="s">
        <v>557</v>
      </c>
      <c r="H164" s="262" t="s">
        <v>645</v>
      </c>
      <c r="I164" s="262" t="s">
        <v>1018</v>
      </c>
      <c r="J164" s="265">
        <v>1796.6</v>
      </c>
      <c r="K164" s="271">
        <v>229</v>
      </c>
      <c r="L164" s="271">
        <v>305</v>
      </c>
      <c r="M164" s="216"/>
    </row>
    <row r="165" spans="2:13" ht="19.5" customHeight="1">
      <c r="B165" s="266" t="s">
        <v>519</v>
      </c>
      <c r="C165" s="260">
        <v>41823</v>
      </c>
      <c r="D165" s="260" t="s">
        <v>369</v>
      </c>
      <c r="E165" s="267" t="str">
        <f>VLOOKUP(F165,Plan1!$B$3:$C$29,2,0)</f>
        <v>Southeast</v>
      </c>
      <c r="F165" s="193" t="s">
        <v>490</v>
      </c>
      <c r="G165" s="261" t="s">
        <v>497</v>
      </c>
      <c r="H165" s="262" t="s">
        <v>678</v>
      </c>
      <c r="I165" s="262" t="s">
        <v>1018</v>
      </c>
      <c r="J165" s="265">
        <v>144.19999999999999</v>
      </c>
      <c r="K165" s="271">
        <v>21</v>
      </c>
      <c r="L165" s="271">
        <v>304</v>
      </c>
      <c r="M165" s="216"/>
    </row>
    <row r="166" spans="2:13" ht="19.5" customHeight="1">
      <c r="B166" s="266" t="s">
        <v>488</v>
      </c>
      <c r="C166" s="260">
        <v>41816</v>
      </c>
      <c r="D166" s="260" t="s">
        <v>365</v>
      </c>
      <c r="E166" s="267" t="str">
        <f>VLOOKUP(F166,Plan1!$B$3:$C$29,2,0)</f>
        <v>Southeast</v>
      </c>
      <c r="F166" s="193" t="s">
        <v>490</v>
      </c>
      <c r="G166" s="261" t="s">
        <v>556</v>
      </c>
      <c r="H166" s="262" t="s">
        <v>643</v>
      </c>
      <c r="I166" s="262" t="s">
        <v>1018</v>
      </c>
      <c r="J166" s="265">
        <v>1230</v>
      </c>
      <c r="K166" s="271">
        <v>228</v>
      </c>
      <c r="L166" s="271">
        <v>303</v>
      </c>
      <c r="M166" s="216"/>
    </row>
    <row r="167" spans="2:13" ht="19.5" customHeight="1">
      <c r="B167" s="266" t="s">
        <v>488</v>
      </c>
      <c r="C167" s="260">
        <v>41816</v>
      </c>
      <c r="D167" s="260" t="s">
        <v>365</v>
      </c>
      <c r="E167" s="267" t="str">
        <f>VLOOKUP(F167,Plan1!$B$3:$C$29,2,0)</f>
        <v>Southeast</v>
      </c>
      <c r="F167" s="193" t="s">
        <v>494</v>
      </c>
      <c r="G167" s="261" t="s">
        <v>551</v>
      </c>
      <c r="H167" s="262" t="s">
        <v>644</v>
      </c>
      <c r="I167" s="262" t="s">
        <v>1016</v>
      </c>
      <c r="J167" s="265">
        <v>1147.9000000000001</v>
      </c>
      <c r="K167" s="271">
        <v>227</v>
      </c>
      <c r="L167" s="271">
        <v>302</v>
      </c>
      <c r="M167" s="216"/>
    </row>
    <row r="168" spans="2:13" ht="19.5" customHeight="1">
      <c r="B168" s="266" t="s">
        <v>488</v>
      </c>
      <c r="C168" s="260">
        <v>41814</v>
      </c>
      <c r="D168" s="260" t="s">
        <v>365</v>
      </c>
      <c r="E168" s="267" t="str">
        <f>VLOOKUP(F168,Plan1!$B$3:$C$29,2,0)</f>
        <v>South</v>
      </c>
      <c r="F168" s="193" t="s">
        <v>776</v>
      </c>
      <c r="G168" s="261" t="s">
        <v>555</v>
      </c>
      <c r="H168" s="262" t="s">
        <v>642</v>
      </c>
      <c r="I168" s="262" t="s">
        <v>1018</v>
      </c>
      <c r="J168" s="265">
        <v>1289.5</v>
      </c>
      <c r="K168" s="271">
        <v>226</v>
      </c>
      <c r="L168" s="271">
        <v>301</v>
      </c>
      <c r="M168" s="216"/>
    </row>
    <row r="169" spans="2:13" ht="19.5" customHeight="1">
      <c r="B169" s="266" t="s">
        <v>519</v>
      </c>
      <c r="C169" s="260">
        <v>41814</v>
      </c>
      <c r="D169" s="260" t="s">
        <v>365</v>
      </c>
      <c r="E169" s="267" t="str">
        <f>VLOOKUP(F169,Plan1!$B$3:$C$29,2,0)</f>
        <v>South</v>
      </c>
      <c r="F169" s="193" t="s">
        <v>489</v>
      </c>
      <c r="G169" s="261" t="s">
        <v>577</v>
      </c>
      <c r="H169" s="262" t="s">
        <v>677</v>
      </c>
      <c r="I169" s="262" t="s">
        <v>1018</v>
      </c>
      <c r="J169" s="265">
        <v>101.9</v>
      </c>
      <c r="K169" s="271">
        <v>20</v>
      </c>
      <c r="L169" s="271">
        <v>300</v>
      </c>
      <c r="M169" s="216"/>
    </row>
    <row r="170" spans="2:13" ht="19.5" customHeight="1">
      <c r="B170" s="266" t="s">
        <v>519</v>
      </c>
      <c r="C170" s="260">
        <v>41810</v>
      </c>
      <c r="D170" s="260" t="s">
        <v>365</v>
      </c>
      <c r="E170" s="267" t="str">
        <f>VLOOKUP(F170,Plan1!$B$3:$C$29,2,0)</f>
        <v>Southeast</v>
      </c>
      <c r="F170" s="193" t="s">
        <v>490</v>
      </c>
      <c r="G170" s="261" t="s">
        <v>497</v>
      </c>
      <c r="H170" s="262" t="s">
        <v>676</v>
      </c>
      <c r="I170" s="262" t="s">
        <v>1018</v>
      </c>
      <c r="J170" s="265">
        <v>100.5</v>
      </c>
      <c r="K170" s="271">
        <v>19</v>
      </c>
      <c r="L170" s="271">
        <v>299</v>
      </c>
      <c r="M170" s="216"/>
    </row>
    <row r="171" spans="2:13" ht="19.5" customHeight="1">
      <c r="B171" s="266" t="s">
        <v>488</v>
      </c>
      <c r="C171" s="260">
        <v>41788</v>
      </c>
      <c r="D171" s="260" t="s">
        <v>365</v>
      </c>
      <c r="E171" s="267" t="str">
        <f>VLOOKUP(F171,Plan1!$B$3:$C$29,2,0)</f>
        <v>Southeast</v>
      </c>
      <c r="F171" s="193" t="s">
        <v>490</v>
      </c>
      <c r="G171" s="261" t="s">
        <v>554</v>
      </c>
      <c r="H171" s="262" t="s">
        <v>641</v>
      </c>
      <c r="I171" s="262" t="s">
        <v>1018</v>
      </c>
      <c r="J171" s="265">
        <v>1933.5</v>
      </c>
      <c r="K171" s="271">
        <v>225</v>
      </c>
      <c r="L171" s="271">
        <v>298</v>
      </c>
      <c r="M171" s="216"/>
    </row>
    <row r="172" spans="2:13" ht="19.5" customHeight="1">
      <c r="B172" s="266" t="s">
        <v>518</v>
      </c>
      <c r="C172" s="260">
        <v>41776</v>
      </c>
      <c r="D172" s="260" t="s">
        <v>365</v>
      </c>
      <c r="E172" s="267" t="str">
        <f>VLOOKUP(F172,Plan1!$B$3:$C$29,2,0)</f>
        <v>Midwest</v>
      </c>
      <c r="F172" s="193" t="s">
        <v>789</v>
      </c>
      <c r="G172" s="261" t="s">
        <v>574</v>
      </c>
      <c r="H172" s="262" t="s">
        <v>671</v>
      </c>
      <c r="I172" s="262" t="s">
        <v>1018</v>
      </c>
      <c r="J172" s="265">
        <v>401</v>
      </c>
      <c r="K172" s="271">
        <v>55</v>
      </c>
      <c r="L172" s="271">
        <v>297</v>
      </c>
      <c r="M172" s="216"/>
    </row>
    <row r="173" spans="2:13" ht="19.5" customHeight="1">
      <c r="B173" s="266" t="s">
        <v>518</v>
      </c>
      <c r="C173" s="260">
        <v>41769</v>
      </c>
      <c r="D173" s="260" t="s">
        <v>365</v>
      </c>
      <c r="E173" s="267" t="str">
        <f>VLOOKUP(F173,Plan1!$B$3:$C$29,2,0)</f>
        <v>Southeast</v>
      </c>
      <c r="F173" s="193" t="s">
        <v>778</v>
      </c>
      <c r="G173" s="261" t="s">
        <v>562</v>
      </c>
      <c r="H173" s="262" t="s">
        <v>670</v>
      </c>
      <c r="I173" s="262" t="s">
        <v>1018</v>
      </c>
      <c r="J173" s="265">
        <v>383</v>
      </c>
      <c r="K173" s="271">
        <v>54</v>
      </c>
      <c r="L173" s="271">
        <v>296</v>
      </c>
      <c r="M173" s="216"/>
    </row>
    <row r="174" spans="2:13" ht="19.5" customHeight="1">
      <c r="B174" s="266" t="s">
        <v>518</v>
      </c>
      <c r="C174" s="260">
        <v>41768</v>
      </c>
      <c r="D174" s="260" t="s">
        <v>365</v>
      </c>
      <c r="E174" s="267" t="str">
        <f>VLOOKUP(F174,Plan1!$B$3:$C$29,2,0)</f>
        <v>Midwest</v>
      </c>
      <c r="F174" s="193" t="s">
        <v>495</v>
      </c>
      <c r="G174" s="261" t="s">
        <v>573</v>
      </c>
      <c r="H174" s="262" t="s">
        <v>669</v>
      </c>
      <c r="I174" s="262" t="s">
        <v>1018</v>
      </c>
      <c r="J174" s="265">
        <v>405</v>
      </c>
      <c r="K174" s="271">
        <v>53</v>
      </c>
      <c r="L174" s="271">
        <v>295</v>
      </c>
      <c r="M174" s="216"/>
    </row>
    <row r="175" spans="2:13" ht="19.5" customHeight="1">
      <c r="B175" s="266" t="s">
        <v>519</v>
      </c>
      <c r="C175" s="260">
        <v>41767</v>
      </c>
      <c r="D175" s="260" t="s">
        <v>365</v>
      </c>
      <c r="E175" s="267" t="str">
        <f>VLOOKUP(F175,Plan1!$B$3:$C$29,2,0)</f>
        <v>South</v>
      </c>
      <c r="F175" s="193" t="s">
        <v>489</v>
      </c>
      <c r="G175" s="261" t="s">
        <v>523</v>
      </c>
      <c r="H175" s="262" t="s">
        <v>675</v>
      </c>
      <c r="I175" s="262" t="s">
        <v>1018</v>
      </c>
      <c r="J175" s="265">
        <v>139</v>
      </c>
      <c r="K175" s="271">
        <v>18</v>
      </c>
      <c r="L175" s="271">
        <v>294</v>
      </c>
      <c r="M175" s="216"/>
    </row>
    <row r="176" spans="2:13" ht="19.5" customHeight="1">
      <c r="B176" s="266" t="s">
        <v>488</v>
      </c>
      <c r="C176" s="260">
        <v>41765</v>
      </c>
      <c r="D176" s="260" t="s">
        <v>365</v>
      </c>
      <c r="E176" s="267" t="str">
        <f>VLOOKUP(F176,Plan1!$B$3:$C$29,2,0)</f>
        <v>Northeast</v>
      </c>
      <c r="F176" s="193" t="s">
        <v>783</v>
      </c>
      <c r="G176" s="261" t="s">
        <v>553</v>
      </c>
      <c r="H176" s="262" t="s">
        <v>640</v>
      </c>
      <c r="I176" s="262" t="s">
        <v>1018</v>
      </c>
      <c r="J176" s="265">
        <v>2795</v>
      </c>
      <c r="K176" s="271">
        <v>224</v>
      </c>
      <c r="L176" s="271">
        <v>293</v>
      </c>
      <c r="M176" s="216"/>
    </row>
    <row r="177" spans="2:13" ht="19.5" customHeight="1">
      <c r="B177" s="266" t="s">
        <v>488</v>
      </c>
      <c r="C177" s="260">
        <v>41765</v>
      </c>
      <c r="D177" s="260" t="s">
        <v>365</v>
      </c>
      <c r="E177" s="267" t="str">
        <f>VLOOKUP(F177,Plan1!$B$3:$C$29,2,0)</f>
        <v>Southeast</v>
      </c>
      <c r="F177" s="193" t="s">
        <v>781</v>
      </c>
      <c r="G177" s="261" t="s">
        <v>552</v>
      </c>
      <c r="H177" s="262" t="s">
        <v>639</v>
      </c>
      <c r="I177" s="262" t="s">
        <v>1018</v>
      </c>
      <c r="J177" s="265">
        <v>1940</v>
      </c>
      <c r="K177" s="271">
        <v>223</v>
      </c>
      <c r="L177" s="271">
        <v>292</v>
      </c>
      <c r="M177" s="216"/>
    </row>
    <row r="178" spans="2:13" ht="19.5" customHeight="1">
      <c r="B178" s="266" t="s">
        <v>488</v>
      </c>
      <c r="C178" s="260">
        <v>41758</v>
      </c>
      <c r="D178" s="260" t="s">
        <v>365</v>
      </c>
      <c r="E178" s="267" t="str">
        <f>VLOOKUP(F178,Plan1!$B$3:$C$29,2,0)</f>
        <v>Southeast</v>
      </c>
      <c r="F178" s="193" t="s">
        <v>494</v>
      </c>
      <c r="G178" s="261" t="s">
        <v>551</v>
      </c>
      <c r="H178" s="262" t="s">
        <v>638</v>
      </c>
      <c r="I178" s="262" t="s">
        <v>1018</v>
      </c>
      <c r="J178" s="265">
        <v>2384</v>
      </c>
      <c r="K178" s="271">
        <v>222</v>
      </c>
      <c r="L178" s="271">
        <v>291</v>
      </c>
      <c r="M178" s="216"/>
    </row>
    <row r="179" spans="2:13" ht="19.5" customHeight="1">
      <c r="B179" s="266" t="s">
        <v>518</v>
      </c>
      <c r="C179" s="260">
        <v>41758</v>
      </c>
      <c r="D179" s="260" t="s">
        <v>365</v>
      </c>
      <c r="E179" s="267" t="str">
        <f>VLOOKUP(F179,Plan1!$B$3:$C$29,2,0)</f>
        <v>Southeast</v>
      </c>
      <c r="F179" s="193" t="s">
        <v>490</v>
      </c>
      <c r="G179" s="261" t="s">
        <v>572</v>
      </c>
      <c r="H179" s="262" t="s">
        <v>622</v>
      </c>
      <c r="I179" s="262" t="s">
        <v>1018</v>
      </c>
      <c r="J179" s="265">
        <v>384.1</v>
      </c>
      <c r="K179" s="271">
        <v>52</v>
      </c>
      <c r="L179" s="271">
        <v>290</v>
      </c>
      <c r="M179" s="216"/>
    </row>
    <row r="180" spans="2:13" ht="19.5" customHeight="1">
      <c r="B180" s="266" t="s">
        <v>519</v>
      </c>
      <c r="C180" s="260">
        <v>41758</v>
      </c>
      <c r="D180" s="260" t="s">
        <v>365</v>
      </c>
      <c r="E180" s="267" t="str">
        <f>VLOOKUP(F180,Plan1!$B$3:$C$29,2,0)</f>
        <v>Southeast</v>
      </c>
      <c r="F180" s="193" t="s">
        <v>490</v>
      </c>
      <c r="G180" s="261" t="s">
        <v>526</v>
      </c>
      <c r="H180" s="262" t="s">
        <v>674</v>
      </c>
      <c r="I180" s="262" t="s">
        <v>1018</v>
      </c>
      <c r="J180" s="265">
        <v>154.5</v>
      </c>
      <c r="K180" s="271">
        <v>17</v>
      </c>
      <c r="L180" s="271">
        <v>289</v>
      </c>
      <c r="M180" s="216"/>
    </row>
    <row r="181" spans="2:13" ht="19.5" customHeight="1">
      <c r="B181" s="266" t="s">
        <v>488</v>
      </c>
      <c r="C181" s="260">
        <v>41755</v>
      </c>
      <c r="D181" s="260" t="s">
        <v>365</v>
      </c>
      <c r="E181" s="267" t="str">
        <f>VLOOKUP(F181,Plan1!$B$3:$C$29,2,0)</f>
        <v>Southeast</v>
      </c>
      <c r="F181" s="193" t="s">
        <v>490</v>
      </c>
      <c r="G181" s="261" t="s">
        <v>550</v>
      </c>
      <c r="H181" s="262" t="s">
        <v>637</v>
      </c>
      <c r="I181" s="262" t="s">
        <v>1018</v>
      </c>
      <c r="J181" s="265">
        <v>2914.1</v>
      </c>
      <c r="K181" s="271">
        <v>221</v>
      </c>
      <c r="L181" s="271">
        <v>288</v>
      </c>
      <c r="M181" s="216"/>
    </row>
    <row r="182" spans="2:13" ht="19.5" customHeight="1">
      <c r="B182" s="266" t="s">
        <v>518</v>
      </c>
      <c r="C182" s="260">
        <v>41755</v>
      </c>
      <c r="D182" s="260" t="s">
        <v>365</v>
      </c>
      <c r="E182" s="267" t="str">
        <f>VLOOKUP(F182,Plan1!$B$3:$C$29,2,0)</f>
        <v>Southeast</v>
      </c>
      <c r="F182" s="193" t="s">
        <v>490</v>
      </c>
      <c r="G182" s="261" t="s">
        <v>550</v>
      </c>
      <c r="H182" s="262" t="s">
        <v>668</v>
      </c>
      <c r="I182" s="262" t="s">
        <v>1018</v>
      </c>
      <c r="J182" s="265">
        <v>439.4</v>
      </c>
      <c r="K182" s="271">
        <v>51</v>
      </c>
      <c r="L182" s="271">
        <v>287</v>
      </c>
      <c r="M182" s="216"/>
    </row>
    <row r="183" spans="2:13" ht="19.5" customHeight="1">
      <c r="B183" s="266" t="s">
        <v>519</v>
      </c>
      <c r="C183" s="260">
        <v>41755</v>
      </c>
      <c r="D183" s="260" t="s">
        <v>365</v>
      </c>
      <c r="E183" s="267" t="str">
        <f>VLOOKUP(F183,Plan1!$B$3:$C$29,2,0)</f>
        <v>Southeast</v>
      </c>
      <c r="F183" s="193" t="s">
        <v>490</v>
      </c>
      <c r="G183" s="261" t="s">
        <v>576</v>
      </c>
      <c r="H183" s="262" t="s">
        <v>673</v>
      </c>
      <c r="I183" s="262" t="s">
        <v>1018</v>
      </c>
      <c r="J183" s="265">
        <v>134.6</v>
      </c>
      <c r="K183" s="271">
        <v>16</v>
      </c>
      <c r="L183" s="271">
        <v>286</v>
      </c>
      <c r="M183" s="216"/>
    </row>
    <row r="184" spans="2:13" ht="19.5" customHeight="1">
      <c r="B184" s="266" t="s">
        <v>518</v>
      </c>
      <c r="C184" s="260">
        <v>41754</v>
      </c>
      <c r="D184" s="260" t="s">
        <v>365</v>
      </c>
      <c r="E184" s="267" t="str">
        <f>VLOOKUP(F184,Plan1!$B$3:$C$29,2,0)</f>
        <v>Southeast</v>
      </c>
      <c r="F184" s="193" t="s">
        <v>490</v>
      </c>
      <c r="G184" s="261" t="s">
        <v>572</v>
      </c>
      <c r="H184" s="262" t="s">
        <v>667</v>
      </c>
      <c r="I184" s="262" t="s">
        <v>1018</v>
      </c>
      <c r="J184" s="265">
        <v>358.7</v>
      </c>
      <c r="K184" s="271">
        <v>50</v>
      </c>
      <c r="L184" s="271">
        <v>285</v>
      </c>
      <c r="M184" s="216"/>
    </row>
    <row r="185" spans="2:13" ht="19.5" customHeight="1">
      <c r="B185" s="266" t="s">
        <v>518</v>
      </c>
      <c r="C185" s="260">
        <v>41748</v>
      </c>
      <c r="D185" s="260" t="s">
        <v>365</v>
      </c>
      <c r="E185" s="267" t="str">
        <f>VLOOKUP(F185,Plan1!$B$3:$C$29,2,0)</f>
        <v>Southeast</v>
      </c>
      <c r="F185" s="193" t="s">
        <v>778</v>
      </c>
      <c r="G185" s="261" t="s">
        <v>571</v>
      </c>
      <c r="H185" s="262" t="s">
        <v>587</v>
      </c>
      <c r="I185" s="262" t="s">
        <v>1018</v>
      </c>
      <c r="J185" s="265">
        <v>301.10000000000002</v>
      </c>
      <c r="K185" s="271">
        <v>49</v>
      </c>
      <c r="L185" s="271">
        <v>284</v>
      </c>
      <c r="M185" s="216"/>
    </row>
    <row r="186" spans="2:13" ht="19.5" customHeight="1">
      <c r="B186" s="266" t="s">
        <v>488</v>
      </c>
      <c r="C186" s="260">
        <v>41746</v>
      </c>
      <c r="D186" s="260" t="s">
        <v>365</v>
      </c>
      <c r="E186" s="267" t="str">
        <f>VLOOKUP(F186,Plan1!$B$3:$C$29,2,0)</f>
        <v>Northeast</v>
      </c>
      <c r="F186" s="193" t="s">
        <v>782</v>
      </c>
      <c r="G186" s="261" t="s">
        <v>549</v>
      </c>
      <c r="H186" s="262" t="s">
        <v>636</v>
      </c>
      <c r="I186" s="262" t="s">
        <v>1018</v>
      </c>
      <c r="J186" s="265">
        <v>2545.5</v>
      </c>
      <c r="K186" s="271">
        <v>220</v>
      </c>
      <c r="L186" s="271">
        <v>283</v>
      </c>
      <c r="M186" s="216"/>
    </row>
    <row r="187" spans="2:13" ht="19.5" customHeight="1">
      <c r="B187" s="266" t="s">
        <v>488</v>
      </c>
      <c r="C187" s="260">
        <v>41739</v>
      </c>
      <c r="D187" s="260" t="s">
        <v>365</v>
      </c>
      <c r="E187" s="267" t="str">
        <f>VLOOKUP(F187,Plan1!$B$3:$C$29,2,0)</f>
        <v>Southeast</v>
      </c>
      <c r="F187" s="193" t="s">
        <v>778</v>
      </c>
      <c r="G187" s="261" t="s">
        <v>548</v>
      </c>
      <c r="H187" s="262" t="s">
        <v>635</v>
      </c>
      <c r="I187" s="262" t="s">
        <v>1018</v>
      </c>
      <c r="J187" s="265">
        <v>2510</v>
      </c>
      <c r="K187" s="271">
        <v>219</v>
      </c>
      <c r="L187" s="271">
        <v>282</v>
      </c>
      <c r="M187" s="216"/>
    </row>
    <row r="188" spans="2:13" ht="19.5" customHeight="1">
      <c r="B188" s="266" t="s">
        <v>488</v>
      </c>
      <c r="C188" s="260">
        <v>41726</v>
      </c>
      <c r="D188" s="260" t="s">
        <v>356</v>
      </c>
      <c r="E188" s="267" t="str">
        <f>VLOOKUP(F188,Plan1!$B$3:$C$29,2,0)</f>
        <v>Southeast</v>
      </c>
      <c r="F188" s="193" t="s">
        <v>781</v>
      </c>
      <c r="G188" s="261" t="s">
        <v>547</v>
      </c>
      <c r="H188" s="262" t="s">
        <v>634</v>
      </c>
      <c r="I188" s="262" t="s">
        <v>1018</v>
      </c>
      <c r="J188" s="265">
        <v>1259.0999999999999</v>
      </c>
      <c r="K188" s="271">
        <v>218</v>
      </c>
      <c r="L188" s="271">
        <v>281</v>
      </c>
      <c r="M188" s="216"/>
    </row>
    <row r="189" spans="2:13" ht="19.5" customHeight="1">
      <c r="B189" s="266" t="s">
        <v>518</v>
      </c>
      <c r="C189" s="260">
        <v>41706</v>
      </c>
      <c r="D189" s="260" t="s">
        <v>356</v>
      </c>
      <c r="E189" s="267" t="str">
        <f>VLOOKUP(F189,Plan1!$B$3:$C$29,2,0)</f>
        <v>Southeast</v>
      </c>
      <c r="F189" s="193" t="s">
        <v>490</v>
      </c>
      <c r="G189" s="261" t="s">
        <v>497</v>
      </c>
      <c r="H189" s="262" t="s">
        <v>666</v>
      </c>
      <c r="I189" s="262" t="s">
        <v>1018</v>
      </c>
      <c r="J189" s="265">
        <v>426</v>
      </c>
      <c r="K189" s="271">
        <v>48</v>
      </c>
      <c r="L189" s="271">
        <v>280</v>
      </c>
      <c r="M189" s="216"/>
    </row>
    <row r="190" spans="2:13" ht="19.5" customHeight="1">
      <c r="B190" s="266" t="s">
        <v>518</v>
      </c>
      <c r="C190" s="260">
        <v>41705</v>
      </c>
      <c r="D190" s="260" t="s">
        <v>356</v>
      </c>
      <c r="E190" s="267" t="str">
        <f>VLOOKUP(F190,Plan1!$B$3:$C$29,2,0)</f>
        <v>Southeast</v>
      </c>
      <c r="F190" s="193" t="s">
        <v>494</v>
      </c>
      <c r="G190" s="261" t="s">
        <v>520</v>
      </c>
      <c r="H190" s="262" t="s">
        <v>665</v>
      </c>
      <c r="I190" s="262" t="s">
        <v>1018</v>
      </c>
      <c r="J190" s="265">
        <v>508</v>
      </c>
      <c r="K190" s="271">
        <v>47</v>
      </c>
      <c r="L190" s="271">
        <v>279</v>
      </c>
      <c r="M190" s="216"/>
    </row>
    <row r="191" spans="2:13" ht="19.5" customHeight="1">
      <c r="B191" s="266" t="s">
        <v>488</v>
      </c>
      <c r="C191" s="260">
        <v>41626</v>
      </c>
      <c r="D191" s="260" t="s">
        <v>353</v>
      </c>
      <c r="E191" s="267" t="str">
        <f>VLOOKUP(F191,Plan1!$B$3:$C$29,2,0)</f>
        <v>Southeast</v>
      </c>
      <c r="F191" s="193" t="s">
        <v>490</v>
      </c>
      <c r="G191" s="261" t="s">
        <v>497</v>
      </c>
      <c r="H191" s="262" t="s">
        <v>682</v>
      </c>
      <c r="I191" s="262" t="s">
        <v>1018</v>
      </c>
      <c r="J191" s="265">
        <v>2552.1</v>
      </c>
      <c r="K191" s="271">
        <v>217</v>
      </c>
      <c r="L191" s="271">
        <v>278</v>
      </c>
      <c r="M191" s="216"/>
    </row>
    <row r="192" spans="2:13" ht="19.5" customHeight="1">
      <c r="B192" s="266" t="s">
        <v>518</v>
      </c>
      <c r="C192" s="260">
        <v>41618</v>
      </c>
      <c r="D192" s="260" t="s">
        <v>353</v>
      </c>
      <c r="E192" s="267" t="str">
        <f>VLOOKUP(F192,Plan1!$B$3:$C$29,2,0)</f>
        <v>South</v>
      </c>
      <c r="F192" s="193" t="s">
        <v>790</v>
      </c>
      <c r="G192" s="261" t="s">
        <v>711</v>
      </c>
      <c r="H192" s="261" t="s">
        <v>593</v>
      </c>
      <c r="I192" s="261" t="s">
        <v>1018</v>
      </c>
      <c r="J192" s="265">
        <v>374</v>
      </c>
      <c r="K192" s="271">
        <v>46</v>
      </c>
      <c r="L192" s="271">
        <v>277</v>
      </c>
      <c r="M192" s="216"/>
    </row>
    <row r="193" spans="2:13" ht="19.5" customHeight="1">
      <c r="B193" s="266" t="s">
        <v>519</v>
      </c>
      <c r="C193" s="260">
        <v>41614</v>
      </c>
      <c r="D193" s="260" t="s">
        <v>353</v>
      </c>
      <c r="E193" s="267" t="str">
        <f>VLOOKUP(F193,Plan1!$B$3:$C$29,2,0)</f>
        <v>Southeast</v>
      </c>
      <c r="F193" s="193" t="s">
        <v>490</v>
      </c>
      <c r="G193" s="261" t="s">
        <v>596</v>
      </c>
      <c r="H193" s="262" t="s">
        <v>720</v>
      </c>
      <c r="I193" s="262" t="s">
        <v>1018</v>
      </c>
      <c r="J193" s="265">
        <v>175</v>
      </c>
      <c r="K193" s="271">
        <v>15</v>
      </c>
      <c r="L193" s="271">
        <v>276</v>
      </c>
      <c r="M193" s="216"/>
    </row>
    <row r="194" spans="2:13" ht="19.5" customHeight="1">
      <c r="B194" s="266" t="s">
        <v>488</v>
      </c>
      <c r="C194" s="260">
        <v>41613</v>
      </c>
      <c r="D194" s="260" t="s">
        <v>353</v>
      </c>
      <c r="E194" s="267" t="str">
        <f>VLOOKUP(F194,Plan1!$B$3:$C$29,2,0)</f>
        <v>Southeast</v>
      </c>
      <c r="F194" s="193" t="s">
        <v>494</v>
      </c>
      <c r="G194" s="261" t="s">
        <v>520</v>
      </c>
      <c r="H194" s="262" t="s">
        <v>708</v>
      </c>
      <c r="I194" s="262" t="s">
        <v>1018</v>
      </c>
      <c r="J194" s="265">
        <v>3435.6</v>
      </c>
      <c r="K194" s="271">
        <v>216</v>
      </c>
      <c r="L194" s="271">
        <v>275</v>
      </c>
      <c r="M194" s="216"/>
    </row>
    <row r="195" spans="2:13" ht="19.5" customHeight="1">
      <c r="B195" s="266" t="s">
        <v>518</v>
      </c>
      <c r="C195" s="260">
        <v>41612</v>
      </c>
      <c r="D195" s="260" t="s">
        <v>353</v>
      </c>
      <c r="E195" s="267" t="str">
        <f>VLOOKUP(F195,Plan1!$B$3:$C$29,2,0)</f>
        <v>Southeast</v>
      </c>
      <c r="F195" s="193" t="s">
        <v>490</v>
      </c>
      <c r="G195" s="262" t="s">
        <v>576</v>
      </c>
      <c r="H195" s="262" t="s">
        <v>592</v>
      </c>
      <c r="I195" s="262" t="s">
        <v>1018</v>
      </c>
      <c r="J195" s="265">
        <v>370</v>
      </c>
      <c r="K195" s="271">
        <v>45</v>
      </c>
      <c r="L195" s="271">
        <v>274</v>
      </c>
      <c r="M195" s="216"/>
    </row>
    <row r="196" spans="2:13" ht="19.5" customHeight="1">
      <c r="B196" s="266" t="s">
        <v>488</v>
      </c>
      <c r="C196" s="260">
        <v>41608</v>
      </c>
      <c r="D196" s="260" t="s">
        <v>353</v>
      </c>
      <c r="E196" s="267" t="str">
        <f>VLOOKUP(F196,Plan1!$B$3:$C$29,2,0)</f>
        <v>Southeast</v>
      </c>
      <c r="F196" s="193" t="s">
        <v>490</v>
      </c>
      <c r="G196" s="261" t="s">
        <v>589</v>
      </c>
      <c r="H196" s="262" t="s">
        <v>707</v>
      </c>
      <c r="I196" s="262" t="s">
        <v>1018</v>
      </c>
      <c r="J196" s="265">
        <v>1913.9</v>
      </c>
      <c r="K196" s="271">
        <v>215</v>
      </c>
      <c r="L196" s="271">
        <v>273</v>
      </c>
      <c r="M196" s="216"/>
    </row>
    <row r="197" spans="2:13" ht="19.5" customHeight="1">
      <c r="B197" s="266" t="s">
        <v>488</v>
      </c>
      <c r="C197" s="260">
        <v>41606</v>
      </c>
      <c r="D197" s="260" t="s">
        <v>353</v>
      </c>
      <c r="E197" s="267" t="str">
        <f>VLOOKUP(F197,Plan1!$B$3:$C$29,2,0)</f>
        <v>Southeast</v>
      </c>
      <c r="F197" s="193" t="s">
        <v>494</v>
      </c>
      <c r="G197" s="261" t="s">
        <v>520</v>
      </c>
      <c r="H197" s="262" t="s">
        <v>705</v>
      </c>
      <c r="I197" s="262" t="s">
        <v>1018</v>
      </c>
      <c r="J197" s="265">
        <v>1999</v>
      </c>
      <c r="K197" s="271">
        <v>213</v>
      </c>
      <c r="L197" s="271">
        <v>272</v>
      </c>
      <c r="M197" s="216"/>
    </row>
    <row r="198" spans="2:13" ht="19.5" customHeight="1">
      <c r="B198" s="266" t="s">
        <v>488</v>
      </c>
      <c r="C198" s="260">
        <v>41606</v>
      </c>
      <c r="D198" s="260" t="s">
        <v>353</v>
      </c>
      <c r="E198" s="267" t="str">
        <f>VLOOKUP(F198,Plan1!$B$3:$C$29,2,0)</f>
        <v>Southeast</v>
      </c>
      <c r="F198" s="193" t="s">
        <v>490</v>
      </c>
      <c r="G198" s="261" t="s">
        <v>542</v>
      </c>
      <c r="H198" s="262" t="s">
        <v>706</v>
      </c>
      <c r="I198" s="262" t="s">
        <v>1018</v>
      </c>
      <c r="J198" s="265">
        <v>1689</v>
      </c>
      <c r="K198" s="271">
        <v>214</v>
      </c>
      <c r="L198" s="271">
        <v>271</v>
      </c>
      <c r="M198" s="216"/>
    </row>
    <row r="199" spans="2:13" ht="19.5" customHeight="1">
      <c r="B199" s="266" t="s">
        <v>488</v>
      </c>
      <c r="C199" s="260">
        <v>41605</v>
      </c>
      <c r="D199" s="260" t="s">
        <v>353</v>
      </c>
      <c r="E199" s="267" t="str">
        <f>VLOOKUP(F199,Plan1!$B$3:$C$29,2,0)</f>
        <v>Northeast</v>
      </c>
      <c r="F199" s="193" t="s">
        <v>782</v>
      </c>
      <c r="G199" s="261" t="s">
        <v>588</v>
      </c>
      <c r="H199" s="262" t="s">
        <v>704</v>
      </c>
      <c r="I199" s="262" t="s">
        <v>1018</v>
      </c>
      <c r="J199" s="265">
        <v>2341</v>
      </c>
      <c r="K199" s="271">
        <v>212</v>
      </c>
      <c r="L199" s="271">
        <v>270</v>
      </c>
      <c r="M199" s="216"/>
    </row>
    <row r="200" spans="2:13" ht="19.5" customHeight="1">
      <c r="B200" s="266" t="s">
        <v>488</v>
      </c>
      <c r="C200" s="260">
        <v>41604</v>
      </c>
      <c r="D200" s="260" t="s">
        <v>353</v>
      </c>
      <c r="E200" s="267" t="str">
        <f>VLOOKUP(F200,Plan1!$B$3:$C$29,2,0)</f>
        <v>Northeast</v>
      </c>
      <c r="F200" s="193" t="s">
        <v>777</v>
      </c>
      <c r="G200" s="261" t="s">
        <v>529</v>
      </c>
      <c r="H200" s="262" t="s">
        <v>703</v>
      </c>
      <c r="I200" s="262" t="s">
        <v>1018</v>
      </c>
      <c r="J200" s="265">
        <v>2417.6</v>
      </c>
      <c r="K200" s="271">
        <v>209</v>
      </c>
      <c r="L200" s="271">
        <v>269</v>
      </c>
      <c r="M200" s="216"/>
    </row>
    <row r="201" spans="2:13" ht="19.5" customHeight="1">
      <c r="B201" s="266" t="s">
        <v>488</v>
      </c>
      <c r="C201" s="260">
        <v>41604</v>
      </c>
      <c r="D201" s="260" t="s">
        <v>353</v>
      </c>
      <c r="E201" s="267" t="str">
        <f>VLOOKUP(F201,Plan1!$B$3:$C$29,2,0)</f>
        <v>Southeast</v>
      </c>
      <c r="F201" s="193" t="s">
        <v>778</v>
      </c>
      <c r="G201" s="261" t="s">
        <v>587</v>
      </c>
      <c r="H201" s="262" t="s">
        <v>702</v>
      </c>
      <c r="I201" s="262" t="s">
        <v>1018</v>
      </c>
      <c r="J201" s="265">
        <v>1871</v>
      </c>
      <c r="K201" s="271">
        <v>210</v>
      </c>
      <c r="L201" s="271">
        <v>268</v>
      </c>
      <c r="M201" s="216"/>
    </row>
    <row r="202" spans="2:13" ht="19.5" customHeight="1">
      <c r="B202" s="266" t="s">
        <v>488</v>
      </c>
      <c r="C202" s="260">
        <v>41604</v>
      </c>
      <c r="D202" s="260" t="s">
        <v>353</v>
      </c>
      <c r="E202" s="267" t="str">
        <f>VLOOKUP(F202,Plan1!$B$3:$C$29,2,0)</f>
        <v>Northeast</v>
      </c>
      <c r="F202" s="193" t="s">
        <v>788</v>
      </c>
      <c r="G202" s="261" t="s">
        <v>585</v>
      </c>
      <c r="H202" s="262" t="s">
        <v>701</v>
      </c>
      <c r="I202" s="262" t="s">
        <v>1018</v>
      </c>
      <c r="J202" s="265">
        <v>1870.3</v>
      </c>
      <c r="K202" s="271">
        <v>211</v>
      </c>
      <c r="L202" s="271">
        <v>267</v>
      </c>
      <c r="M202" s="216"/>
    </row>
    <row r="203" spans="2:13" ht="19.5" customHeight="1">
      <c r="B203" s="266" t="s">
        <v>519</v>
      </c>
      <c r="C203" s="260">
        <v>41603</v>
      </c>
      <c r="D203" s="260" t="s">
        <v>353</v>
      </c>
      <c r="E203" s="267" t="str">
        <f>VLOOKUP(F203,Plan1!$B$3:$C$29,2,0)</f>
        <v>South</v>
      </c>
      <c r="F203" s="193" t="s">
        <v>489</v>
      </c>
      <c r="G203" s="261" t="s">
        <v>523</v>
      </c>
      <c r="H203" s="262" t="s">
        <v>719</v>
      </c>
      <c r="I203" s="262" t="s">
        <v>1018</v>
      </c>
      <c r="J203" s="265">
        <v>141.30000000000001</v>
      </c>
      <c r="K203" s="271">
        <v>14</v>
      </c>
      <c r="L203" s="271">
        <v>266</v>
      </c>
      <c r="M203" s="216"/>
    </row>
    <row r="204" spans="2:13" ht="19.5" customHeight="1">
      <c r="B204" s="266" t="s">
        <v>488</v>
      </c>
      <c r="C204" s="260">
        <v>41600</v>
      </c>
      <c r="D204" s="260" t="s">
        <v>353</v>
      </c>
      <c r="E204" s="267" t="str">
        <f>VLOOKUP(F204,Plan1!$B$3:$C$29,2,0)</f>
        <v>South</v>
      </c>
      <c r="F204" s="193" t="s">
        <v>489</v>
      </c>
      <c r="G204" s="261" t="s">
        <v>586</v>
      </c>
      <c r="H204" s="262" t="s">
        <v>700</v>
      </c>
      <c r="I204" s="262" t="s">
        <v>1018</v>
      </c>
      <c r="J204" s="265">
        <v>1854.4</v>
      </c>
      <c r="K204" s="271">
        <v>208</v>
      </c>
      <c r="L204" s="271">
        <v>265</v>
      </c>
      <c r="M204" s="216"/>
    </row>
    <row r="205" spans="2:13" ht="19.5" customHeight="1">
      <c r="B205" s="266" t="s">
        <v>488</v>
      </c>
      <c r="C205" s="260">
        <v>41599</v>
      </c>
      <c r="D205" s="260" t="s">
        <v>353</v>
      </c>
      <c r="E205" s="267" t="str">
        <f>VLOOKUP(F205,Plan1!$B$3:$C$29,2,0)</f>
        <v>Southeast</v>
      </c>
      <c r="F205" s="193" t="s">
        <v>490</v>
      </c>
      <c r="G205" s="261" t="s">
        <v>584</v>
      </c>
      <c r="H205" s="262" t="s">
        <v>699</v>
      </c>
      <c r="I205" s="262" t="s">
        <v>1018</v>
      </c>
      <c r="J205" s="265">
        <v>3159.4</v>
      </c>
      <c r="K205" s="271">
        <v>207</v>
      </c>
      <c r="L205" s="271">
        <v>264</v>
      </c>
      <c r="M205" s="216"/>
    </row>
    <row r="206" spans="2:13" ht="19.5" customHeight="1">
      <c r="B206" s="266" t="s">
        <v>519</v>
      </c>
      <c r="C206" s="260">
        <v>41597</v>
      </c>
      <c r="D206" s="260" t="s">
        <v>353</v>
      </c>
      <c r="E206" s="267" t="str">
        <f>VLOOKUP(F206,Plan1!$B$3:$C$29,2,0)</f>
        <v>Southeast</v>
      </c>
      <c r="F206" s="193" t="s">
        <v>778</v>
      </c>
      <c r="G206" s="261" t="s">
        <v>587</v>
      </c>
      <c r="H206" s="262" t="s">
        <v>702</v>
      </c>
      <c r="I206" s="262" t="s">
        <v>1018</v>
      </c>
      <c r="J206" s="265">
        <v>162.6</v>
      </c>
      <c r="K206" s="271">
        <v>13</v>
      </c>
      <c r="L206" s="271">
        <v>263</v>
      </c>
      <c r="M206" s="216"/>
    </row>
    <row r="207" spans="2:13" ht="19.5" customHeight="1">
      <c r="B207" s="266" t="s">
        <v>488</v>
      </c>
      <c r="C207" s="260">
        <v>41594</v>
      </c>
      <c r="D207" s="260" t="s">
        <v>353</v>
      </c>
      <c r="E207" s="267" t="str">
        <f>VLOOKUP(F207,Plan1!$B$3:$C$29,2,0)</f>
        <v>Midwest</v>
      </c>
      <c r="F207" s="193" t="s">
        <v>785</v>
      </c>
      <c r="G207" s="261" t="s">
        <v>575</v>
      </c>
      <c r="H207" s="262" t="s">
        <v>698</v>
      </c>
      <c r="I207" s="262" t="s">
        <v>1018</v>
      </c>
      <c r="J207" s="265">
        <v>1974.3</v>
      </c>
      <c r="K207" s="271">
        <v>206</v>
      </c>
      <c r="L207" s="271">
        <v>262</v>
      </c>
      <c r="M207" s="216"/>
    </row>
    <row r="208" spans="2:13" ht="19.5" customHeight="1">
      <c r="B208" s="266" t="s">
        <v>518</v>
      </c>
      <c r="C208" s="260">
        <v>41592</v>
      </c>
      <c r="D208" s="260" t="s">
        <v>353</v>
      </c>
      <c r="E208" s="267" t="str">
        <f>VLOOKUP(F208,Plan1!$B$3:$C$29,2,0)</f>
        <v>Southeast</v>
      </c>
      <c r="F208" s="193" t="s">
        <v>490</v>
      </c>
      <c r="G208" s="262" t="s">
        <v>584</v>
      </c>
      <c r="H208" s="262" t="s">
        <v>591</v>
      </c>
      <c r="I208" s="262" t="s">
        <v>1018</v>
      </c>
      <c r="J208" s="265">
        <v>508</v>
      </c>
      <c r="K208" s="271">
        <v>44</v>
      </c>
      <c r="L208" s="271">
        <v>261</v>
      </c>
      <c r="M208" s="216"/>
    </row>
    <row r="209" spans="2:13" ht="19.5" customHeight="1">
      <c r="B209" s="266" t="s">
        <v>519</v>
      </c>
      <c r="C209" s="260">
        <v>41592</v>
      </c>
      <c r="D209" s="260" t="s">
        <v>353</v>
      </c>
      <c r="E209" s="267" t="str">
        <f>VLOOKUP(F209,Plan1!$B$3:$C$29,2,0)</f>
        <v>Southeast</v>
      </c>
      <c r="F209" s="193" t="s">
        <v>490</v>
      </c>
      <c r="G209" s="261" t="s">
        <v>542</v>
      </c>
      <c r="H209" s="262" t="s">
        <v>706</v>
      </c>
      <c r="I209" s="262" t="s">
        <v>1018</v>
      </c>
      <c r="J209" s="265">
        <v>115.1</v>
      </c>
      <c r="K209" s="271">
        <v>12</v>
      </c>
      <c r="L209" s="271">
        <v>260</v>
      </c>
      <c r="M209" s="216"/>
    </row>
    <row r="210" spans="2:13" ht="19.5" customHeight="1">
      <c r="B210" s="266" t="s">
        <v>488</v>
      </c>
      <c r="C210" s="260">
        <v>41590</v>
      </c>
      <c r="D210" s="260" t="s">
        <v>353</v>
      </c>
      <c r="E210" s="267" t="str">
        <f>VLOOKUP(F210,Plan1!$B$3:$C$29,2,0)</f>
        <v>Northeast</v>
      </c>
      <c r="F210" s="193" t="s">
        <v>777</v>
      </c>
      <c r="G210" s="261" t="s">
        <v>529</v>
      </c>
      <c r="H210" s="262" t="s">
        <v>697</v>
      </c>
      <c r="I210" s="262" t="s">
        <v>1018</v>
      </c>
      <c r="J210" s="265">
        <v>2213.9</v>
      </c>
      <c r="K210" s="271">
        <v>205</v>
      </c>
      <c r="L210" s="271">
        <v>259</v>
      </c>
      <c r="M210" s="216"/>
    </row>
    <row r="211" spans="2:13" ht="19.5" customHeight="1">
      <c r="B211" s="266" t="s">
        <v>488</v>
      </c>
      <c r="C211" s="260">
        <v>41585</v>
      </c>
      <c r="D211" s="260" t="s">
        <v>353</v>
      </c>
      <c r="E211" s="267" t="str">
        <f>VLOOKUP(F211,Plan1!$B$3:$C$29,2,0)</f>
        <v>Northeast</v>
      </c>
      <c r="F211" s="193" t="s">
        <v>788</v>
      </c>
      <c r="G211" s="261" t="s">
        <v>585</v>
      </c>
      <c r="H211" s="262" t="s">
        <v>696</v>
      </c>
      <c r="I211" s="262" t="s">
        <v>1018</v>
      </c>
      <c r="J211" s="265">
        <v>3075.3</v>
      </c>
      <c r="K211" s="271">
        <v>204</v>
      </c>
      <c r="L211" s="271">
        <v>258</v>
      </c>
      <c r="M211" s="216"/>
    </row>
    <row r="212" spans="2:13" ht="19.5" customHeight="1">
      <c r="B212" s="266" t="s">
        <v>488</v>
      </c>
      <c r="C212" s="260">
        <v>41578</v>
      </c>
      <c r="D212" s="260" t="s">
        <v>353</v>
      </c>
      <c r="E212" s="267" t="str">
        <f>VLOOKUP(F212,Plan1!$B$3:$C$29,2,0)</f>
        <v>Northeast</v>
      </c>
      <c r="F212" s="193" t="s">
        <v>783</v>
      </c>
      <c r="G212" s="261" t="s">
        <v>826</v>
      </c>
      <c r="H212" s="262" t="s">
        <v>695</v>
      </c>
      <c r="I212" s="262" t="s">
        <v>1018</v>
      </c>
      <c r="J212" s="265">
        <v>3403</v>
      </c>
      <c r="K212" s="271">
        <v>203</v>
      </c>
      <c r="L212" s="271">
        <v>257</v>
      </c>
      <c r="M212" s="216"/>
    </row>
    <row r="213" spans="2:13" ht="19.5" customHeight="1">
      <c r="B213" s="266" t="s">
        <v>519</v>
      </c>
      <c r="C213" s="260">
        <v>41578</v>
      </c>
      <c r="D213" s="260" t="s">
        <v>353</v>
      </c>
      <c r="E213" s="267" t="str">
        <f>VLOOKUP(F213,Plan1!$B$3:$C$29,2,0)</f>
        <v>Southeast</v>
      </c>
      <c r="F213" s="193" t="s">
        <v>490</v>
      </c>
      <c r="G213" s="261" t="s">
        <v>497</v>
      </c>
      <c r="H213" s="262" t="s">
        <v>718</v>
      </c>
      <c r="I213" s="262" t="s">
        <v>1018</v>
      </c>
      <c r="J213" s="265">
        <v>360</v>
      </c>
      <c r="K213" s="271">
        <v>11</v>
      </c>
      <c r="L213" s="271">
        <v>256</v>
      </c>
      <c r="M213" s="216"/>
    </row>
    <row r="214" spans="2:13" ht="19.5" customHeight="1">
      <c r="B214" s="266" t="s">
        <v>488</v>
      </c>
      <c r="C214" s="260">
        <v>41577</v>
      </c>
      <c r="D214" s="260" t="s">
        <v>353</v>
      </c>
      <c r="E214" s="267" t="str">
        <f>VLOOKUP(F214,Plan1!$B$3:$C$29,2,0)</f>
        <v>Midwest</v>
      </c>
      <c r="F214" s="193" t="s">
        <v>495</v>
      </c>
      <c r="G214" s="261" t="s">
        <v>573</v>
      </c>
      <c r="H214" s="262" t="s">
        <v>694</v>
      </c>
      <c r="I214" s="262" t="s">
        <v>1018</v>
      </c>
      <c r="J214" s="265">
        <v>2951</v>
      </c>
      <c r="K214" s="271">
        <v>202</v>
      </c>
      <c r="L214" s="271">
        <v>255</v>
      </c>
      <c r="M214" s="216"/>
    </row>
    <row r="215" spans="2:13" ht="19.5" customHeight="1">
      <c r="B215" s="266" t="s">
        <v>518</v>
      </c>
      <c r="C215" s="260">
        <v>41569</v>
      </c>
      <c r="D215" s="260" t="s">
        <v>353</v>
      </c>
      <c r="E215" s="267" t="str">
        <f>VLOOKUP(F215,Plan1!$B$3:$C$29,2,0)</f>
        <v>Southeast</v>
      </c>
      <c r="F215" s="193" t="s">
        <v>490</v>
      </c>
      <c r="G215" s="261" t="s">
        <v>542</v>
      </c>
      <c r="H215" s="262" t="s">
        <v>706</v>
      </c>
      <c r="I215" s="262" t="s">
        <v>1018</v>
      </c>
      <c r="J215" s="265">
        <v>580</v>
      </c>
      <c r="K215" s="271">
        <v>43</v>
      </c>
      <c r="L215" s="271">
        <v>254</v>
      </c>
      <c r="M215" s="216"/>
    </row>
    <row r="216" spans="2:13" ht="19.5" customHeight="1">
      <c r="B216" s="266" t="s">
        <v>519</v>
      </c>
      <c r="C216" s="260">
        <v>41564</v>
      </c>
      <c r="D216" s="260" t="s">
        <v>353</v>
      </c>
      <c r="E216" s="267" t="str">
        <f>VLOOKUP(F216,Plan1!$B$3:$C$29,2,0)</f>
        <v>Southeast</v>
      </c>
      <c r="F216" s="193" t="s">
        <v>490</v>
      </c>
      <c r="G216" s="261" t="s">
        <v>543</v>
      </c>
      <c r="H216" s="262" t="s">
        <v>717</v>
      </c>
      <c r="I216" s="262" t="s">
        <v>1018</v>
      </c>
      <c r="J216" s="265">
        <v>188.5</v>
      </c>
      <c r="K216" s="271">
        <v>10</v>
      </c>
      <c r="L216" s="271">
        <v>253</v>
      </c>
      <c r="M216" s="216"/>
    </row>
    <row r="217" spans="2:13" ht="19.5" customHeight="1">
      <c r="B217" s="266" t="s">
        <v>488</v>
      </c>
      <c r="C217" s="260">
        <v>41550</v>
      </c>
      <c r="D217" s="260" t="s">
        <v>353</v>
      </c>
      <c r="E217" s="267" t="str">
        <f>VLOOKUP(F217,Plan1!$B$3:$C$29,2,0)</f>
        <v>South</v>
      </c>
      <c r="F217" s="193" t="s">
        <v>489</v>
      </c>
      <c r="G217" s="261" t="s">
        <v>578</v>
      </c>
      <c r="H217" s="262" t="s">
        <v>679</v>
      </c>
      <c r="I217" s="262" t="s">
        <v>1018</v>
      </c>
      <c r="J217" s="265">
        <v>2732.3</v>
      </c>
      <c r="K217" s="271">
        <v>201</v>
      </c>
      <c r="L217" s="271">
        <v>252</v>
      </c>
      <c r="M217" s="216"/>
    </row>
    <row r="218" spans="2:13" ht="19.5" customHeight="1">
      <c r="B218" s="266" t="s">
        <v>488</v>
      </c>
      <c r="C218" s="260">
        <v>41544</v>
      </c>
      <c r="D218" s="260" t="s">
        <v>348</v>
      </c>
      <c r="E218" s="267" t="str">
        <f>VLOOKUP(F218,Plan1!$B$3:$C$29,2,0)</f>
        <v>Southeast</v>
      </c>
      <c r="F218" s="193" t="s">
        <v>490</v>
      </c>
      <c r="G218" s="261" t="s">
        <v>584</v>
      </c>
      <c r="H218" s="262" t="s">
        <v>693</v>
      </c>
      <c r="I218" s="262" t="s">
        <v>1018</v>
      </c>
      <c r="J218" s="265">
        <v>3027.9</v>
      </c>
      <c r="K218" s="271">
        <v>200</v>
      </c>
      <c r="L218" s="271">
        <v>251</v>
      </c>
      <c r="M218" s="216"/>
    </row>
    <row r="219" spans="2:13" ht="19.5" customHeight="1">
      <c r="B219" s="266" t="s">
        <v>519</v>
      </c>
      <c r="C219" s="260">
        <v>41515</v>
      </c>
      <c r="D219" s="260" t="s">
        <v>348</v>
      </c>
      <c r="E219" s="267" t="str">
        <f>VLOOKUP(F219,Plan1!$B$3:$C$29,2,0)</f>
        <v>Southeast</v>
      </c>
      <c r="F219" s="193" t="s">
        <v>490</v>
      </c>
      <c r="G219" s="261" t="s">
        <v>497</v>
      </c>
      <c r="H219" s="262" t="s">
        <v>716</v>
      </c>
      <c r="I219" s="262" t="s">
        <v>1018</v>
      </c>
      <c r="J219" s="265">
        <v>171</v>
      </c>
      <c r="K219" s="271">
        <v>9</v>
      </c>
      <c r="L219" s="271">
        <v>250</v>
      </c>
      <c r="M219" s="216"/>
    </row>
    <row r="220" spans="2:13" ht="19.5" customHeight="1">
      <c r="B220" s="266" t="s">
        <v>519</v>
      </c>
      <c r="C220" s="260">
        <v>41508</v>
      </c>
      <c r="D220" s="260" t="s">
        <v>348</v>
      </c>
      <c r="E220" s="267" t="str">
        <f>VLOOKUP(F220,Plan1!$B$3:$C$29,2,0)</f>
        <v>Southeast</v>
      </c>
      <c r="F220" s="193" t="s">
        <v>490</v>
      </c>
      <c r="G220" s="261" t="s">
        <v>497</v>
      </c>
      <c r="H220" s="262" t="s">
        <v>715</v>
      </c>
      <c r="I220" s="262" t="s">
        <v>1018</v>
      </c>
      <c r="J220" s="265">
        <v>270</v>
      </c>
      <c r="K220" s="271">
        <v>8</v>
      </c>
      <c r="L220" s="271">
        <v>249</v>
      </c>
      <c r="M220" s="216"/>
    </row>
    <row r="221" spans="2:13" ht="19.5" customHeight="1">
      <c r="B221" s="266" t="s">
        <v>488</v>
      </c>
      <c r="C221" s="260">
        <v>41501</v>
      </c>
      <c r="D221" s="260" t="s">
        <v>348</v>
      </c>
      <c r="E221" s="267" t="str">
        <f>VLOOKUP(F221,Plan1!$B$3:$C$29,2,0)</f>
        <v>Midwest</v>
      </c>
      <c r="F221" s="193" t="s">
        <v>789</v>
      </c>
      <c r="G221" s="261" t="s">
        <v>574</v>
      </c>
      <c r="H221" s="262" t="s">
        <v>692</v>
      </c>
      <c r="I221" s="262" t="s">
        <v>1018</v>
      </c>
      <c r="J221" s="265">
        <v>2611</v>
      </c>
      <c r="K221" s="271">
        <v>199</v>
      </c>
      <c r="L221" s="271">
        <v>248</v>
      </c>
      <c r="M221" s="216"/>
    </row>
    <row r="222" spans="2:13" ht="19.5" customHeight="1">
      <c r="B222" s="266" t="s">
        <v>488</v>
      </c>
      <c r="C222" s="260">
        <v>41494</v>
      </c>
      <c r="D222" s="260" t="s">
        <v>348</v>
      </c>
      <c r="E222" s="267" t="str">
        <f>VLOOKUP(F222,Plan1!$B$3:$C$29,2,0)</f>
        <v>North</v>
      </c>
      <c r="F222" s="193" t="s">
        <v>786</v>
      </c>
      <c r="G222" s="261" t="s">
        <v>567</v>
      </c>
      <c r="H222" s="262" t="s">
        <v>691</v>
      </c>
      <c r="I222" s="262" t="s">
        <v>1018</v>
      </c>
      <c r="J222" s="265">
        <v>3199.4</v>
      </c>
      <c r="K222" s="271">
        <v>198</v>
      </c>
      <c r="L222" s="271">
        <v>247</v>
      </c>
      <c r="M222" s="216"/>
    </row>
    <row r="223" spans="2:13" ht="19.5" customHeight="1">
      <c r="B223" s="266" t="s">
        <v>518</v>
      </c>
      <c r="C223" s="260">
        <v>41487</v>
      </c>
      <c r="D223" s="260" t="s">
        <v>348</v>
      </c>
      <c r="E223" s="267" t="str">
        <f>VLOOKUP(F223,Plan1!$B$3:$C$29,2,0)</f>
        <v>Midwest</v>
      </c>
      <c r="F223" s="193" t="s">
        <v>785</v>
      </c>
      <c r="G223" s="261" t="s">
        <v>575</v>
      </c>
      <c r="H223" s="262" t="s">
        <v>710</v>
      </c>
      <c r="I223" s="262" t="s">
        <v>1018</v>
      </c>
      <c r="J223" s="265">
        <v>452</v>
      </c>
      <c r="K223" s="271">
        <v>42</v>
      </c>
      <c r="L223" s="271">
        <v>246</v>
      </c>
      <c r="M223" s="216"/>
    </row>
    <row r="224" spans="2:13" ht="19.5" customHeight="1">
      <c r="B224" s="266" t="s">
        <v>488</v>
      </c>
      <c r="C224" s="260">
        <v>41485</v>
      </c>
      <c r="D224" s="260" t="s">
        <v>348</v>
      </c>
      <c r="E224" s="267" t="str">
        <f>VLOOKUP(F224,Plan1!$B$3:$C$29,2,0)</f>
        <v>North</v>
      </c>
      <c r="F224" s="193" t="s">
        <v>791</v>
      </c>
      <c r="G224" s="261" t="s">
        <v>583</v>
      </c>
      <c r="H224" s="262" t="s">
        <v>690</v>
      </c>
      <c r="I224" s="262" t="s">
        <v>1018</v>
      </c>
      <c r="J224" s="265">
        <v>2353.1</v>
      </c>
      <c r="K224" s="271">
        <v>197</v>
      </c>
      <c r="L224" s="271">
        <v>245</v>
      </c>
      <c r="M224" s="216"/>
    </row>
    <row r="225" spans="2:13" ht="19.5" customHeight="1">
      <c r="B225" s="266" t="s">
        <v>488</v>
      </c>
      <c r="C225" s="260">
        <v>41478</v>
      </c>
      <c r="D225" s="260" t="s">
        <v>348</v>
      </c>
      <c r="E225" s="267" t="str">
        <f>VLOOKUP(F225,Plan1!$B$3:$C$29,2,0)</f>
        <v>Southeast</v>
      </c>
      <c r="F225" s="193" t="s">
        <v>778</v>
      </c>
      <c r="G225" s="261" t="s">
        <v>548</v>
      </c>
      <c r="H225" s="262" t="s">
        <v>689</v>
      </c>
      <c r="I225" s="262" t="s">
        <v>1018</v>
      </c>
      <c r="J225" s="265">
        <v>2826.8</v>
      </c>
      <c r="K225" s="271">
        <v>196</v>
      </c>
      <c r="L225" s="271">
        <v>244</v>
      </c>
      <c r="M225" s="216"/>
    </row>
    <row r="226" spans="2:13" ht="19.5" customHeight="1">
      <c r="B226" s="266" t="s">
        <v>519</v>
      </c>
      <c r="C226" s="260">
        <v>41439</v>
      </c>
      <c r="D226" s="260" t="s">
        <v>344</v>
      </c>
      <c r="E226" s="267" t="str">
        <f>VLOOKUP(F226,Plan1!$B$3:$C$29,2,0)</f>
        <v>Southeast</v>
      </c>
      <c r="F226" s="193" t="s">
        <v>490</v>
      </c>
      <c r="G226" s="261" t="s">
        <v>595</v>
      </c>
      <c r="H226" s="262" t="s">
        <v>714</v>
      </c>
      <c r="I226" s="262" t="s">
        <v>1018</v>
      </c>
      <c r="J226" s="265">
        <v>165.62</v>
      </c>
      <c r="K226" s="271">
        <v>7</v>
      </c>
      <c r="L226" s="271">
        <v>243</v>
      </c>
      <c r="M226" s="216"/>
    </row>
    <row r="227" spans="2:13" ht="19.5" customHeight="1">
      <c r="B227" s="266" t="s">
        <v>488</v>
      </c>
      <c r="C227" s="260">
        <v>41431</v>
      </c>
      <c r="D227" s="260" t="s">
        <v>344</v>
      </c>
      <c r="E227" s="267" t="str">
        <f>VLOOKUP(F227,Plan1!$B$3:$C$29,2,0)</f>
        <v>Northeast</v>
      </c>
      <c r="F227" s="193" t="s">
        <v>780</v>
      </c>
      <c r="G227" s="261" t="s">
        <v>533</v>
      </c>
      <c r="H227" s="262" t="s">
        <v>688</v>
      </c>
      <c r="I227" s="262" t="s">
        <v>1018</v>
      </c>
      <c r="J227" s="265">
        <v>3111.7</v>
      </c>
      <c r="K227" s="271">
        <v>194</v>
      </c>
      <c r="L227" s="271">
        <v>242</v>
      </c>
      <c r="M227" s="216"/>
    </row>
    <row r="228" spans="2:13" ht="19.5" customHeight="1">
      <c r="B228" s="266" t="s">
        <v>488</v>
      </c>
      <c r="C228" s="260">
        <v>41431</v>
      </c>
      <c r="D228" s="260" t="s">
        <v>344</v>
      </c>
      <c r="E228" s="267" t="str">
        <f>VLOOKUP(F228,Plan1!$B$3:$C$29,2,0)</f>
        <v>Southeast</v>
      </c>
      <c r="F228" s="193" t="s">
        <v>490</v>
      </c>
      <c r="G228" s="261" t="s">
        <v>582</v>
      </c>
      <c r="H228" s="262" t="s">
        <v>687</v>
      </c>
      <c r="I228" s="262" t="s">
        <v>1018</v>
      </c>
      <c r="J228" s="265">
        <v>2014.3</v>
      </c>
      <c r="K228" s="271">
        <v>195</v>
      </c>
      <c r="L228" s="271">
        <v>241</v>
      </c>
      <c r="M228" s="216"/>
    </row>
    <row r="229" spans="2:13" ht="19.5" customHeight="1">
      <c r="B229" s="266" t="s">
        <v>519</v>
      </c>
      <c r="C229" s="260">
        <v>41415</v>
      </c>
      <c r="D229" s="260" t="s">
        <v>344</v>
      </c>
      <c r="E229" s="267" t="str">
        <f>VLOOKUP(F229,Plan1!$B$3:$C$29,2,0)</f>
        <v>Southeast</v>
      </c>
      <c r="F229" s="193" t="s">
        <v>490</v>
      </c>
      <c r="G229" s="261" t="s">
        <v>594</v>
      </c>
      <c r="H229" s="262" t="s">
        <v>713</v>
      </c>
      <c r="I229" s="262" t="s">
        <v>1018</v>
      </c>
      <c r="J229" s="265">
        <v>184.8</v>
      </c>
      <c r="K229" s="271">
        <v>6</v>
      </c>
      <c r="L229" s="271">
        <v>240</v>
      </c>
      <c r="M229" s="216"/>
    </row>
    <row r="230" spans="2:13" ht="19.5" customHeight="1">
      <c r="B230" s="266" t="s">
        <v>488</v>
      </c>
      <c r="C230" s="260">
        <v>41401</v>
      </c>
      <c r="D230" s="260" t="s">
        <v>344</v>
      </c>
      <c r="E230" s="267" t="str">
        <f>VLOOKUP(F230,Plan1!$B$3:$C$29,2,0)</f>
        <v>North</v>
      </c>
      <c r="F230" s="193" t="s">
        <v>779</v>
      </c>
      <c r="G230" s="261" t="s">
        <v>581</v>
      </c>
      <c r="H230" s="262" t="s">
        <v>686</v>
      </c>
      <c r="I230" s="262" t="s">
        <v>1018</v>
      </c>
      <c r="J230" s="265">
        <v>2530</v>
      </c>
      <c r="K230" s="271">
        <v>193</v>
      </c>
      <c r="L230" s="271">
        <v>239</v>
      </c>
      <c r="M230" s="216"/>
    </row>
    <row r="231" spans="2:13" ht="19.5" customHeight="1">
      <c r="B231" s="266" t="s">
        <v>488</v>
      </c>
      <c r="C231" s="260">
        <v>41397</v>
      </c>
      <c r="D231" s="260" t="s">
        <v>344</v>
      </c>
      <c r="E231" s="267" t="str">
        <f>VLOOKUP(F231,Plan1!$B$3:$C$29,2,0)</f>
        <v>Southeast</v>
      </c>
      <c r="F231" s="193" t="s">
        <v>778</v>
      </c>
      <c r="G231" s="261" t="s">
        <v>579</v>
      </c>
      <c r="H231" s="262" t="s">
        <v>684</v>
      </c>
      <c r="I231" s="262" t="s">
        <v>1018</v>
      </c>
      <c r="J231" s="265">
        <v>2716.9</v>
      </c>
      <c r="K231" s="271">
        <v>192</v>
      </c>
      <c r="L231" s="271">
        <v>238</v>
      </c>
      <c r="M231" s="216"/>
    </row>
    <row r="232" spans="2:13" ht="19.5" customHeight="1">
      <c r="B232" s="266" t="s">
        <v>488</v>
      </c>
      <c r="C232" s="260">
        <v>41397</v>
      </c>
      <c r="D232" s="260" t="s">
        <v>344</v>
      </c>
      <c r="E232" s="267" t="str">
        <f>VLOOKUP(F232,Plan1!$B$3:$C$29,2,0)</f>
        <v>South</v>
      </c>
      <c r="F232" s="193" t="s">
        <v>790</v>
      </c>
      <c r="G232" s="261" t="s">
        <v>580</v>
      </c>
      <c r="H232" s="262" t="s">
        <v>685</v>
      </c>
      <c r="I232" s="262" t="s">
        <v>1018</v>
      </c>
      <c r="J232" s="265">
        <v>2612.3000000000002</v>
      </c>
      <c r="K232" s="271">
        <v>191</v>
      </c>
      <c r="L232" s="271">
        <v>237</v>
      </c>
      <c r="M232" s="216"/>
    </row>
    <row r="233" spans="2:13" ht="19.5" customHeight="1">
      <c r="B233" s="266" t="s">
        <v>519</v>
      </c>
      <c r="C233" s="260">
        <v>41383</v>
      </c>
      <c r="D233" s="260" t="s">
        <v>344</v>
      </c>
      <c r="E233" s="267" t="str">
        <f>VLOOKUP(F233,Plan1!$B$3:$C$29,2,0)</f>
        <v>South</v>
      </c>
      <c r="F233" s="193" t="s">
        <v>489</v>
      </c>
      <c r="G233" s="261" t="s">
        <v>523</v>
      </c>
      <c r="H233" s="262" t="s">
        <v>712</v>
      </c>
      <c r="I233" s="262" t="s">
        <v>1018</v>
      </c>
      <c r="J233" s="265">
        <v>148.4</v>
      </c>
      <c r="K233" s="271">
        <v>5</v>
      </c>
      <c r="L233" s="271">
        <v>236</v>
      </c>
      <c r="M233" s="216"/>
    </row>
    <row r="234" spans="2:13" ht="19.5" customHeight="1">
      <c r="B234" s="266" t="s">
        <v>488</v>
      </c>
      <c r="C234" s="260">
        <v>41382</v>
      </c>
      <c r="D234" s="260" t="s">
        <v>344</v>
      </c>
      <c r="E234" s="267" t="str">
        <f>VLOOKUP(F234,Plan1!$B$3:$C$29,2,0)</f>
        <v>Southeast</v>
      </c>
      <c r="F234" s="193" t="s">
        <v>490</v>
      </c>
      <c r="G234" s="261" t="s">
        <v>497</v>
      </c>
      <c r="H234" s="262" t="s">
        <v>625</v>
      </c>
      <c r="I234" s="262" t="s">
        <v>1018</v>
      </c>
      <c r="J234" s="265">
        <v>1907.6</v>
      </c>
      <c r="K234" s="271">
        <v>190</v>
      </c>
      <c r="L234" s="271">
        <v>235</v>
      </c>
      <c r="M234" s="216"/>
    </row>
    <row r="235" spans="2:13" ht="19.5" customHeight="1">
      <c r="B235" s="266" t="s">
        <v>488</v>
      </c>
      <c r="C235" s="260">
        <v>41352</v>
      </c>
      <c r="D235" s="260" t="s">
        <v>336</v>
      </c>
      <c r="E235" s="267" t="str">
        <f>VLOOKUP(F235,Plan1!$B$3:$C$29,2,0)</f>
        <v>South</v>
      </c>
      <c r="F235" s="193" t="s">
        <v>489</v>
      </c>
      <c r="G235" s="261" t="s">
        <v>523</v>
      </c>
      <c r="H235" s="262" t="s">
        <v>683</v>
      </c>
      <c r="I235" s="262" t="s">
        <v>1018</v>
      </c>
      <c r="J235" s="265">
        <v>1335.5</v>
      </c>
      <c r="K235" s="271">
        <v>189</v>
      </c>
      <c r="L235" s="271">
        <v>234</v>
      </c>
      <c r="M235" s="216"/>
    </row>
    <row r="236" spans="2:13" ht="19.5" customHeight="1">
      <c r="B236" s="266" t="s">
        <v>518</v>
      </c>
      <c r="C236" s="260">
        <v>41284</v>
      </c>
      <c r="D236" s="260" t="s">
        <v>336</v>
      </c>
      <c r="E236" s="267" t="str">
        <f>VLOOKUP(F236,Plan1!$B$3:$C$29,2,0)</f>
        <v>Southeast</v>
      </c>
      <c r="F236" s="193" t="s">
        <v>490</v>
      </c>
      <c r="G236" s="261" t="s">
        <v>590</v>
      </c>
      <c r="H236" s="262" t="s">
        <v>709</v>
      </c>
      <c r="I236" s="262" t="s">
        <v>1018</v>
      </c>
      <c r="J236" s="265">
        <v>446.6</v>
      </c>
      <c r="K236" s="271">
        <v>41</v>
      </c>
      <c r="L236" s="271">
        <v>233</v>
      </c>
      <c r="M236" s="216"/>
    </row>
    <row r="237" spans="2:13" ht="19.5" customHeight="1">
      <c r="B237" s="266" t="s">
        <v>488</v>
      </c>
      <c r="C237" s="260">
        <v>41258</v>
      </c>
      <c r="D237" s="260" t="s">
        <v>328</v>
      </c>
      <c r="E237" s="267" t="str">
        <f>VLOOKUP(F237,Plan1!$B$3:$C$29,2,0)</f>
        <v>Southeast</v>
      </c>
      <c r="F237" s="193" t="s">
        <v>490</v>
      </c>
      <c r="G237" s="261" t="s">
        <v>805</v>
      </c>
      <c r="H237" s="262" t="s">
        <v>738</v>
      </c>
      <c r="I237" s="262" t="s">
        <v>1018</v>
      </c>
      <c r="J237" s="265">
        <v>2212.6999999999998</v>
      </c>
      <c r="K237" s="271">
        <v>188</v>
      </c>
      <c r="L237" s="271">
        <v>232</v>
      </c>
      <c r="M237" s="216"/>
    </row>
    <row r="238" spans="2:13" ht="19.5" customHeight="1">
      <c r="B238" s="266" t="s">
        <v>488</v>
      </c>
      <c r="C238" s="260">
        <v>41256</v>
      </c>
      <c r="D238" s="260" t="s">
        <v>328</v>
      </c>
      <c r="E238" s="267" t="str">
        <f>VLOOKUP(F238,Plan1!$B$3:$C$29,2,0)</f>
        <v>Southeast</v>
      </c>
      <c r="F238" s="193" t="s">
        <v>490</v>
      </c>
      <c r="G238" s="261" t="s">
        <v>804</v>
      </c>
      <c r="H238" s="262" t="s">
        <v>737</v>
      </c>
      <c r="I238" s="262" t="s">
        <v>1018</v>
      </c>
      <c r="J238" s="265">
        <v>2526.1</v>
      </c>
      <c r="K238" s="271">
        <v>187</v>
      </c>
      <c r="L238" s="271">
        <v>231</v>
      </c>
      <c r="M238" s="216"/>
    </row>
    <row r="239" spans="2:13" ht="19.5" customHeight="1">
      <c r="B239" s="266" t="s">
        <v>488</v>
      </c>
      <c r="C239" s="260">
        <v>41249</v>
      </c>
      <c r="D239" s="260" t="s">
        <v>328</v>
      </c>
      <c r="E239" s="267" t="str">
        <f>VLOOKUP(F239,Plan1!$B$3:$C$29,2,0)</f>
        <v>Southeast</v>
      </c>
      <c r="F239" s="193" t="s">
        <v>781</v>
      </c>
      <c r="G239" s="261" t="s">
        <v>803</v>
      </c>
      <c r="H239" s="262" t="s">
        <v>736</v>
      </c>
      <c r="I239" s="262" t="s">
        <v>1016</v>
      </c>
      <c r="J239" s="265">
        <v>2718.2</v>
      </c>
      <c r="K239" s="271">
        <v>186</v>
      </c>
      <c r="L239" s="271">
        <v>230</v>
      </c>
      <c r="M239" s="216"/>
    </row>
    <row r="240" spans="2:13" ht="19.5" customHeight="1">
      <c r="B240" s="266" t="s">
        <v>519</v>
      </c>
      <c r="C240" s="260">
        <v>41243</v>
      </c>
      <c r="D240" s="260" t="s">
        <v>328</v>
      </c>
      <c r="E240" s="267" t="str">
        <f>VLOOKUP(F240,Plan1!$B$3:$C$29,2,0)</f>
        <v>Southeast</v>
      </c>
      <c r="F240" s="193" t="s">
        <v>490</v>
      </c>
      <c r="G240" s="261" t="s">
        <v>497</v>
      </c>
      <c r="H240" s="262" t="s">
        <v>831</v>
      </c>
      <c r="I240" s="262" t="s">
        <v>1018</v>
      </c>
      <c r="J240" s="265">
        <v>188</v>
      </c>
      <c r="K240" s="271">
        <v>4</v>
      </c>
      <c r="L240" s="271">
        <v>229</v>
      </c>
      <c r="M240" s="216"/>
    </row>
    <row r="241" spans="2:13" ht="19.5" customHeight="1">
      <c r="B241" s="266" t="s">
        <v>488</v>
      </c>
      <c r="C241" s="260">
        <v>41242</v>
      </c>
      <c r="D241" s="260" t="s">
        <v>328</v>
      </c>
      <c r="E241" s="267" t="str">
        <f>VLOOKUP(F241,Plan1!$B$3:$C$29,2,0)</f>
        <v>Southeast</v>
      </c>
      <c r="F241" s="193" t="s">
        <v>494</v>
      </c>
      <c r="G241" s="261" t="s">
        <v>520</v>
      </c>
      <c r="H241" s="262" t="s">
        <v>829</v>
      </c>
      <c r="I241" s="262" t="s">
        <v>1018</v>
      </c>
      <c r="J241" s="265">
        <v>3029.9</v>
      </c>
      <c r="K241" s="271">
        <v>185</v>
      </c>
      <c r="L241" s="271">
        <v>228</v>
      </c>
      <c r="M241" s="216"/>
    </row>
    <row r="242" spans="2:13" ht="19.5" customHeight="1">
      <c r="B242" s="266" t="s">
        <v>488</v>
      </c>
      <c r="C242" s="260">
        <v>41242</v>
      </c>
      <c r="D242" s="260" t="s">
        <v>328</v>
      </c>
      <c r="E242" s="267" t="str">
        <f>VLOOKUP(F242,Plan1!$B$3:$C$29,2,0)</f>
        <v>Midwest</v>
      </c>
      <c r="F242" s="193" t="s">
        <v>491</v>
      </c>
      <c r="G242" s="261" t="s">
        <v>536</v>
      </c>
      <c r="H242" s="262" t="s">
        <v>830</v>
      </c>
      <c r="I242" s="262" t="s">
        <v>1018</v>
      </c>
      <c r="J242" s="265">
        <v>2547.9</v>
      </c>
      <c r="K242" s="271">
        <v>184</v>
      </c>
      <c r="L242" s="271">
        <v>227</v>
      </c>
      <c r="M242" s="216"/>
    </row>
    <row r="243" spans="2:13" ht="19.5" customHeight="1">
      <c r="B243" s="266" t="s">
        <v>518</v>
      </c>
      <c r="C243" s="260">
        <v>41242</v>
      </c>
      <c r="D243" s="260" t="s">
        <v>328</v>
      </c>
      <c r="E243" s="267" t="str">
        <f>VLOOKUP(F243,Plan1!$B$3:$C$29,2,0)</f>
        <v>Southeast</v>
      </c>
      <c r="F243" s="193" t="s">
        <v>494</v>
      </c>
      <c r="G243" s="261" t="s">
        <v>520</v>
      </c>
      <c r="H243" s="262" t="s">
        <v>829</v>
      </c>
      <c r="I243" s="262" t="s">
        <v>1018</v>
      </c>
      <c r="J243" s="265">
        <v>513</v>
      </c>
      <c r="K243" s="271">
        <v>40</v>
      </c>
      <c r="L243" s="271">
        <v>226</v>
      </c>
      <c r="M243" s="216"/>
    </row>
    <row r="244" spans="2:13" ht="19.5" customHeight="1">
      <c r="B244" s="266" t="s">
        <v>488</v>
      </c>
      <c r="C244" s="260">
        <v>41241</v>
      </c>
      <c r="D244" s="260" t="s">
        <v>328</v>
      </c>
      <c r="E244" s="267" t="str">
        <f>VLOOKUP(F244,Plan1!$B$3:$C$29,2,0)</f>
        <v>Southeast</v>
      </c>
      <c r="F244" s="193" t="s">
        <v>490</v>
      </c>
      <c r="G244" s="261" t="s">
        <v>594</v>
      </c>
      <c r="H244" s="262" t="s">
        <v>832</v>
      </c>
      <c r="I244" s="262" t="s">
        <v>1018</v>
      </c>
      <c r="J244" s="265">
        <v>2470.4</v>
      </c>
      <c r="K244" s="271">
        <v>183</v>
      </c>
      <c r="L244" s="271">
        <v>225</v>
      </c>
      <c r="M244" s="216"/>
    </row>
    <row r="245" spans="2:13" ht="19.5" customHeight="1">
      <c r="B245" s="266" t="s">
        <v>488</v>
      </c>
      <c r="C245" s="260">
        <v>41227</v>
      </c>
      <c r="D245" s="260" t="s">
        <v>328</v>
      </c>
      <c r="E245" s="267" t="str">
        <f>VLOOKUP(F245,Plan1!$B$3:$C$29,2,0)</f>
        <v>Midwest</v>
      </c>
      <c r="F245" s="193" t="s">
        <v>495</v>
      </c>
      <c r="G245" s="261" t="s">
        <v>573</v>
      </c>
      <c r="H245" s="262" t="s">
        <v>735</v>
      </c>
      <c r="I245" s="262" t="s">
        <v>1018</v>
      </c>
      <c r="J245" s="265">
        <v>2199.3000000000002</v>
      </c>
      <c r="K245" s="271">
        <v>181</v>
      </c>
      <c r="L245" s="271">
        <v>224</v>
      </c>
      <c r="M245" s="216"/>
    </row>
    <row r="246" spans="2:13" ht="19.5" customHeight="1">
      <c r="B246" s="266" t="s">
        <v>488</v>
      </c>
      <c r="C246" s="260">
        <v>41227</v>
      </c>
      <c r="D246" s="260" t="s">
        <v>328</v>
      </c>
      <c r="E246" s="267" t="str">
        <f>VLOOKUP(F246,Plan1!$B$3:$C$29,2,0)</f>
        <v>South</v>
      </c>
      <c r="F246" s="193" t="s">
        <v>790</v>
      </c>
      <c r="G246" s="261" t="s">
        <v>711</v>
      </c>
      <c r="H246" s="262" t="s">
        <v>734</v>
      </c>
      <c r="I246" s="262" t="s">
        <v>1018</v>
      </c>
      <c r="J246" s="265">
        <v>1696.7</v>
      </c>
      <c r="K246" s="271">
        <v>182</v>
      </c>
      <c r="L246" s="271">
        <v>223</v>
      </c>
      <c r="M246" s="216"/>
    </row>
    <row r="247" spans="2:13" ht="19.5" customHeight="1">
      <c r="B247" s="266" t="s">
        <v>488</v>
      </c>
      <c r="C247" s="260">
        <v>41226</v>
      </c>
      <c r="D247" s="260" t="s">
        <v>328</v>
      </c>
      <c r="E247" s="267" t="str">
        <f>VLOOKUP(F247,Plan1!$B$3:$C$29,2,0)</f>
        <v>Southeast</v>
      </c>
      <c r="F247" s="193" t="s">
        <v>490</v>
      </c>
      <c r="G247" s="261" t="s">
        <v>542</v>
      </c>
      <c r="H247" s="262" t="s">
        <v>629</v>
      </c>
      <c r="I247" s="262" t="s">
        <v>1018</v>
      </c>
      <c r="J247" s="265">
        <v>2360.9</v>
      </c>
      <c r="K247" s="271">
        <v>180</v>
      </c>
      <c r="L247" s="271">
        <v>222</v>
      </c>
      <c r="M247" s="216"/>
    </row>
    <row r="248" spans="2:13" ht="19.5" customHeight="1">
      <c r="B248" s="266" t="s">
        <v>518</v>
      </c>
      <c r="C248" s="260">
        <v>41213</v>
      </c>
      <c r="D248" s="260" t="s">
        <v>328</v>
      </c>
      <c r="E248" s="267" t="str">
        <f>VLOOKUP(F248,Plan1!$B$3:$C$29,2,0)</f>
        <v>Southeast</v>
      </c>
      <c r="F248" s="193" t="s">
        <v>490</v>
      </c>
      <c r="G248" s="261" t="s">
        <v>497</v>
      </c>
      <c r="H248" s="262" t="s">
        <v>743</v>
      </c>
      <c r="I248" s="262" t="s">
        <v>1018</v>
      </c>
      <c r="J248" s="265">
        <v>513</v>
      </c>
      <c r="K248" s="271">
        <v>39</v>
      </c>
      <c r="L248" s="271">
        <v>221</v>
      </c>
      <c r="M248" s="216"/>
    </row>
    <row r="249" spans="2:13" ht="19.5" customHeight="1">
      <c r="B249" s="266" t="s">
        <v>488</v>
      </c>
      <c r="C249" s="260">
        <v>41212</v>
      </c>
      <c r="D249" s="260" t="s">
        <v>328</v>
      </c>
      <c r="E249" s="267" t="str">
        <f>VLOOKUP(F249,Plan1!$B$3:$C$29,2,0)</f>
        <v>Northeast</v>
      </c>
      <c r="F249" s="193" t="s">
        <v>493</v>
      </c>
      <c r="G249" s="261" t="s">
        <v>501</v>
      </c>
      <c r="H249" s="262" t="s">
        <v>732</v>
      </c>
      <c r="I249" s="262" t="s">
        <v>1018</v>
      </c>
      <c r="J249" s="265">
        <v>3949.7</v>
      </c>
      <c r="K249" s="271">
        <v>179</v>
      </c>
      <c r="L249" s="271">
        <v>220</v>
      </c>
      <c r="M249" s="216"/>
    </row>
    <row r="250" spans="2:13" ht="19.5" customHeight="1">
      <c r="B250" s="266" t="s">
        <v>488</v>
      </c>
      <c r="C250" s="260">
        <v>41212</v>
      </c>
      <c r="D250" s="260" t="s">
        <v>328</v>
      </c>
      <c r="E250" s="267" t="str">
        <f>VLOOKUP(F250,Plan1!$B$3:$C$29,2,0)</f>
        <v>Southeast</v>
      </c>
      <c r="F250" s="193" t="s">
        <v>494</v>
      </c>
      <c r="G250" s="261" t="s">
        <v>520</v>
      </c>
      <c r="H250" s="262" t="s">
        <v>733</v>
      </c>
      <c r="I250" s="262" t="s">
        <v>1018</v>
      </c>
      <c r="J250" s="265">
        <v>3294.9</v>
      </c>
      <c r="K250" s="271">
        <v>178</v>
      </c>
      <c r="L250" s="271">
        <v>219</v>
      </c>
      <c r="M250" s="216"/>
    </row>
    <row r="251" spans="2:13" ht="19.5" customHeight="1">
      <c r="B251" s="266" t="s">
        <v>488</v>
      </c>
      <c r="C251" s="260">
        <v>41209</v>
      </c>
      <c r="D251" s="260" t="s">
        <v>328</v>
      </c>
      <c r="E251" s="267" t="str">
        <f>VLOOKUP(F251,Plan1!$B$3:$C$29,2,0)</f>
        <v>South</v>
      </c>
      <c r="F251" s="193" t="s">
        <v>776</v>
      </c>
      <c r="G251" s="261" t="s">
        <v>541</v>
      </c>
      <c r="H251" s="262" t="s">
        <v>731</v>
      </c>
      <c r="I251" s="262" t="s">
        <v>1018</v>
      </c>
      <c r="J251" s="265">
        <v>2709.9</v>
      </c>
      <c r="K251" s="271">
        <v>177</v>
      </c>
      <c r="L251" s="271">
        <v>218</v>
      </c>
      <c r="M251" s="216"/>
    </row>
    <row r="252" spans="2:13" ht="19.5" customHeight="1">
      <c r="B252" s="266" t="s">
        <v>488</v>
      </c>
      <c r="C252" s="260">
        <v>41208</v>
      </c>
      <c r="D252" s="260" t="s">
        <v>328</v>
      </c>
      <c r="E252" s="267" t="str">
        <f>VLOOKUP(F252,Plan1!$B$3:$C$29,2,0)</f>
        <v>Southeast</v>
      </c>
      <c r="F252" s="193" t="s">
        <v>490</v>
      </c>
      <c r="G252" s="261" t="s">
        <v>539</v>
      </c>
      <c r="H252" s="262" t="s">
        <v>624</v>
      </c>
      <c r="I252" s="262" t="s">
        <v>1018</v>
      </c>
      <c r="J252" s="265">
        <v>3322</v>
      </c>
      <c r="K252" s="271">
        <v>176</v>
      </c>
      <c r="L252" s="271">
        <v>216</v>
      </c>
      <c r="M252" s="216"/>
    </row>
    <row r="253" spans="2:13" ht="19.5" customHeight="1">
      <c r="B253" s="266" t="s">
        <v>518</v>
      </c>
      <c r="C253" s="260">
        <v>41208</v>
      </c>
      <c r="D253" s="260" t="s">
        <v>328</v>
      </c>
      <c r="E253" s="267" t="str">
        <f>VLOOKUP(F253,Plan1!$B$3:$C$29,2,0)</f>
        <v>Southeast</v>
      </c>
      <c r="F253" s="193" t="s">
        <v>778</v>
      </c>
      <c r="G253" s="261" t="s">
        <v>800</v>
      </c>
      <c r="H253" s="262" t="s">
        <v>742</v>
      </c>
      <c r="I253" s="262" t="s">
        <v>1018</v>
      </c>
      <c r="J253" s="265">
        <v>450</v>
      </c>
      <c r="K253" s="271">
        <v>38</v>
      </c>
      <c r="L253" s="271">
        <v>217</v>
      </c>
      <c r="M253" s="216"/>
    </row>
    <row r="254" spans="2:13" ht="19.5" customHeight="1">
      <c r="B254" s="266" t="s">
        <v>488</v>
      </c>
      <c r="C254" s="260">
        <v>41200</v>
      </c>
      <c r="D254" s="260" t="s">
        <v>328</v>
      </c>
      <c r="E254" s="267" t="str">
        <f>VLOOKUP(F254,Plan1!$B$3:$C$29,2,0)</f>
        <v>Southeast</v>
      </c>
      <c r="F254" s="193" t="s">
        <v>490</v>
      </c>
      <c r="G254" s="261" t="s">
        <v>802</v>
      </c>
      <c r="H254" s="262" t="s">
        <v>730</v>
      </c>
      <c r="I254" s="262" t="s">
        <v>1018</v>
      </c>
      <c r="J254" s="265">
        <v>2143</v>
      </c>
      <c r="K254" s="271">
        <v>175</v>
      </c>
      <c r="L254" s="271">
        <v>214</v>
      </c>
      <c r="M254" s="216"/>
    </row>
    <row r="255" spans="2:13" ht="19.5" customHeight="1">
      <c r="B255" s="266" t="s">
        <v>518</v>
      </c>
      <c r="C255" s="260">
        <v>41200</v>
      </c>
      <c r="D255" s="260" t="s">
        <v>328</v>
      </c>
      <c r="E255" s="267" t="str">
        <f>VLOOKUP(F255,Plan1!$B$3:$C$29,2,0)</f>
        <v>Southeast</v>
      </c>
      <c r="F255" s="193" t="s">
        <v>490</v>
      </c>
      <c r="G255" s="261" t="s">
        <v>802</v>
      </c>
      <c r="H255" s="262" t="s">
        <v>827</v>
      </c>
      <c r="I255" s="262" t="s">
        <v>1018</v>
      </c>
      <c r="J255" s="265">
        <v>785</v>
      </c>
      <c r="K255" s="271">
        <v>37</v>
      </c>
      <c r="L255" s="271">
        <v>213</v>
      </c>
      <c r="M255" s="216"/>
    </row>
    <row r="256" spans="2:13" ht="19.5" customHeight="1">
      <c r="B256" s="266" t="s">
        <v>518</v>
      </c>
      <c r="C256" s="260">
        <v>41200</v>
      </c>
      <c r="D256" s="260" t="s">
        <v>328</v>
      </c>
      <c r="E256" s="267" t="str">
        <f>VLOOKUP(F256,Plan1!$B$3:$C$29,2,0)</f>
        <v>Southeast</v>
      </c>
      <c r="F256" s="193" t="s">
        <v>490</v>
      </c>
      <c r="G256" s="261" t="s">
        <v>809</v>
      </c>
      <c r="H256" s="262" t="s">
        <v>741</v>
      </c>
      <c r="I256" s="262" t="s">
        <v>1018</v>
      </c>
      <c r="J256" s="265">
        <v>395.5</v>
      </c>
      <c r="K256" s="271">
        <v>36</v>
      </c>
      <c r="L256" s="271">
        <v>215</v>
      </c>
      <c r="M256" s="216"/>
    </row>
    <row r="257" spans="2:13" ht="19.5" customHeight="1">
      <c r="B257" s="266" t="s">
        <v>488</v>
      </c>
      <c r="C257" s="260">
        <v>41191</v>
      </c>
      <c r="D257" s="260" t="s">
        <v>328</v>
      </c>
      <c r="E257" s="267" t="str">
        <f>VLOOKUP(F257,Plan1!$B$3:$C$29,2,0)</f>
        <v>Northeast</v>
      </c>
      <c r="F257" s="193" t="s">
        <v>493</v>
      </c>
      <c r="G257" s="261" t="s">
        <v>801</v>
      </c>
      <c r="H257" s="262" t="s">
        <v>729</v>
      </c>
      <c r="I257" s="262" t="s">
        <v>1018</v>
      </c>
      <c r="J257" s="265">
        <v>2400</v>
      </c>
      <c r="K257" s="271">
        <v>174</v>
      </c>
      <c r="L257" s="271">
        <v>212</v>
      </c>
      <c r="M257" s="216"/>
    </row>
    <row r="258" spans="2:13" ht="19.5" customHeight="1">
      <c r="B258" s="266" t="s">
        <v>518</v>
      </c>
      <c r="C258" s="260">
        <v>41138</v>
      </c>
      <c r="D258" s="260" t="s">
        <v>325</v>
      </c>
      <c r="E258" s="267" t="str">
        <f>VLOOKUP(F258,Plan1!$B$3:$C$29,2,0)</f>
        <v>Southeast</v>
      </c>
      <c r="F258" s="193" t="s">
        <v>490</v>
      </c>
      <c r="G258" s="261" t="s">
        <v>576</v>
      </c>
      <c r="H258" s="262" t="s">
        <v>728</v>
      </c>
      <c r="I258" s="262" t="s">
        <v>1018</v>
      </c>
      <c r="J258" s="265">
        <v>686</v>
      </c>
      <c r="K258" s="271">
        <v>35</v>
      </c>
      <c r="L258" s="271">
        <v>211</v>
      </c>
      <c r="M258" s="216"/>
    </row>
    <row r="259" spans="2:13" ht="19.5" customHeight="1">
      <c r="B259" s="266" t="s">
        <v>488</v>
      </c>
      <c r="C259" s="260">
        <v>41130</v>
      </c>
      <c r="D259" s="260" t="s">
        <v>325</v>
      </c>
      <c r="E259" s="267" t="str">
        <f>VLOOKUP(F259,Plan1!$B$3:$C$29,2,0)</f>
        <v>Southeast</v>
      </c>
      <c r="F259" s="193" t="s">
        <v>490</v>
      </c>
      <c r="G259" s="261" t="s">
        <v>576</v>
      </c>
      <c r="H259" s="262" t="s">
        <v>728</v>
      </c>
      <c r="I259" s="262" t="s">
        <v>1018</v>
      </c>
      <c r="J259" s="265">
        <v>2940</v>
      </c>
      <c r="K259" s="271">
        <v>173</v>
      </c>
      <c r="L259" s="271">
        <v>209</v>
      </c>
      <c r="M259" s="216"/>
    </row>
    <row r="260" spans="2:13" ht="19.5" customHeight="1">
      <c r="B260" s="266" t="s">
        <v>518</v>
      </c>
      <c r="C260" s="260">
        <v>41130</v>
      </c>
      <c r="D260" s="260" t="s">
        <v>325</v>
      </c>
      <c r="E260" s="267" t="str">
        <f>VLOOKUP(F260,Plan1!$B$3:$C$29,2,0)</f>
        <v>South</v>
      </c>
      <c r="F260" s="193" t="s">
        <v>776</v>
      </c>
      <c r="G260" s="261" t="s">
        <v>807</v>
      </c>
      <c r="H260" s="262" t="s">
        <v>740</v>
      </c>
      <c r="I260" s="262" t="s">
        <v>1018</v>
      </c>
      <c r="J260" s="265">
        <v>572</v>
      </c>
      <c r="K260" s="271">
        <v>34</v>
      </c>
      <c r="L260" s="271">
        <v>210</v>
      </c>
      <c r="M260" s="216"/>
    </row>
    <row r="261" spans="2:13" ht="19.5" customHeight="1">
      <c r="B261" s="266" t="s">
        <v>488</v>
      </c>
      <c r="C261" s="260">
        <v>41103</v>
      </c>
      <c r="D261" s="260" t="s">
        <v>325</v>
      </c>
      <c r="E261" s="267" t="str">
        <f>VLOOKUP(F261,Plan1!$B$3:$C$29,2,0)</f>
        <v>Northeast</v>
      </c>
      <c r="F261" s="193" t="s">
        <v>492</v>
      </c>
      <c r="G261" s="261" t="s">
        <v>537</v>
      </c>
      <c r="H261" s="262" t="s">
        <v>727</v>
      </c>
      <c r="I261" s="262" t="s">
        <v>1018</v>
      </c>
      <c r="J261" s="265">
        <v>3118</v>
      </c>
      <c r="K261" s="271">
        <v>172</v>
      </c>
      <c r="L261" s="271">
        <v>208</v>
      </c>
      <c r="M261" s="216"/>
    </row>
    <row r="262" spans="2:13" ht="19.5" customHeight="1">
      <c r="B262" s="266" t="s">
        <v>488</v>
      </c>
      <c r="C262" s="260">
        <v>41080</v>
      </c>
      <c r="D262" s="260" t="s">
        <v>319</v>
      </c>
      <c r="E262" s="267" t="str">
        <f>VLOOKUP(F262,Plan1!$B$3:$C$29,2,0)</f>
        <v>Southeast</v>
      </c>
      <c r="F262" s="193" t="s">
        <v>494</v>
      </c>
      <c r="G262" s="261" t="s">
        <v>520</v>
      </c>
      <c r="H262" s="262" t="s">
        <v>726</v>
      </c>
      <c r="I262" s="262" t="s">
        <v>1016</v>
      </c>
      <c r="J262" s="265">
        <v>2030</v>
      </c>
      <c r="K262" s="271">
        <v>171</v>
      </c>
      <c r="L262" s="271">
        <v>207</v>
      </c>
      <c r="M262" s="216"/>
    </row>
    <row r="263" spans="2:13" ht="19.5" customHeight="1">
      <c r="B263" s="266" t="s">
        <v>488</v>
      </c>
      <c r="C263" s="260">
        <v>41064</v>
      </c>
      <c r="D263" s="260" t="s">
        <v>319</v>
      </c>
      <c r="E263" s="267" t="str">
        <f>VLOOKUP(F263,Plan1!$B$3:$C$29,2,0)</f>
        <v>Southeast</v>
      </c>
      <c r="F263" s="193" t="s">
        <v>490</v>
      </c>
      <c r="G263" s="261" t="s">
        <v>543</v>
      </c>
      <c r="H263" s="262" t="s">
        <v>725</v>
      </c>
      <c r="I263" s="262" t="s">
        <v>1018</v>
      </c>
      <c r="J263" s="265">
        <v>2714</v>
      </c>
      <c r="K263" s="271">
        <v>170</v>
      </c>
      <c r="L263" s="271">
        <v>206</v>
      </c>
      <c r="M263" s="216"/>
    </row>
    <row r="264" spans="2:13" ht="19.5" customHeight="1">
      <c r="B264" s="266" t="s">
        <v>518</v>
      </c>
      <c r="C264" s="260">
        <v>41060</v>
      </c>
      <c r="D264" s="260" t="s">
        <v>319</v>
      </c>
      <c r="E264" s="267" t="str">
        <f>VLOOKUP(F264,Plan1!$B$3:$C$29,2,0)</f>
        <v>South</v>
      </c>
      <c r="F264" s="193" t="s">
        <v>776</v>
      </c>
      <c r="G264" s="261" t="s">
        <v>806</v>
      </c>
      <c r="H264" s="262" t="s">
        <v>627</v>
      </c>
      <c r="I264" s="262" t="s">
        <v>1018</v>
      </c>
      <c r="J264" s="265">
        <v>454</v>
      </c>
      <c r="K264" s="271">
        <v>33</v>
      </c>
      <c r="L264" s="271">
        <v>205</v>
      </c>
      <c r="M264" s="216"/>
    </row>
    <row r="265" spans="2:13" ht="19.5" customHeight="1">
      <c r="B265" s="266" t="s">
        <v>488</v>
      </c>
      <c r="C265" s="260">
        <v>41059</v>
      </c>
      <c r="D265" s="260" t="s">
        <v>319</v>
      </c>
      <c r="E265" s="267" t="str">
        <f>VLOOKUP(F265,Plan1!$B$3:$C$29,2,0)</f>
        <v>North</v>
      </c>
      <c r="F265" s="193" t="s">
        <v>779</v>
      </c>
      <c r="G265" s="261" t="s">
        <v>531</v>
      </c>
      <c r="H265" s="262" t="s">
        <v>724</v>
      </c>
      <c r="I265" s="262" t="s">
        <v>1018</v>
      </c>
      <c r="J265" s="265">
        <v>3098</v>
      </c>
      <c r="K265" s="271">
        <v>169</v>
      </c>
      <c r="L265" s="271">
        <v>204</v>
      </c>
      <c r="M265" s="216"/>
    </row>
    <row r="266" spans="2:13" ht="19.5" customHeight="1">
      <c r="B266" s="266" t="s">
        <v>488</v>
      </c>
      <c r="C266" s="260">
        <v>41052</v>
      </c>
      <c r="D266" s="260" t="s">
        <v>319</v>
      </c>
      <c r="E266" s="267" t="str">
        <f>VLOOKUP(F266,Plan1!$B$3:$C$29,2,0)</f>
        <v>Southeast</v>
      </c>
      <c r="F266" s="193" t="s">
        <v>778</v>
      </c>
      <c r="G266" s="261" t="s">
        <v>562</v>
      </c>
      <c r="H266" s="262" t="s">
        <v>723</v>
      </c>
      <c r="I266" s="262" t="s">
        <v>1018</v>
      </c>
      <c r="J266" s="265">
        <v>2975</v>
      </c>
      <c r="K266" s="271">
        <v>168</v>
      </c>
      <c r="L266" s="271">
        <v>203</v>
      </c>
      <c r="M266" s="216"/>
    </row>
    <row r="267" spans="2:13" ht="19.5" customHeight="1">
      <c r="B267" s="266" t="s">
        <v>488</v>
      </c>
      <c r="C267" s="260">
        <v>41025</v>
      </c>
      <c r="D267" s="260" t="s">
        <v>319</v>
      </c>
      <c r="E267" s="267" t="str">
        <f>VLOOKUP(F267,Plan1!$B$3:$C$29,2,0)</f>
        <v>South</v>
      </c>
      <c r="F267" s="193" t="s">
        <v>489</v>
      </c>
      <c r="G267" s="261" t="s">
        <v>523</v>
      </c>
      <c r="H267" s="262" t="s">
        <v>712</v>
      </c>
      <c r="I267" s="262" t="s">
        <v>1018</v>
      </c>
      <c r="J267" s="265">
        <v>3520</v>
      </c>
      <c r="K267" s="271">
        <v>167</v>
      </c>
      <c r="L267" s="271">
        <v>201</v>
      </c>
      <c r="M267" s="216"/>
    </row>
    <row r="268" spans="2:13" ht="19.5" customHeight="1">
      <c r="B268" s="266" t="s">
        <v>518</v>
      </c>
      <c r="C268" s="260">
        <v>41025</v>
      </c>
      <c r="D268" s="260" t="s">
        <v>319</v>
      </c>
      <c r="E268" s="267" t="str">
        <f>VLOOKUP(F268,Plan1!$B$3:$C$29,2,0)</f>
        <v>South</v>
      </c>
      <c r="F268" s="193" t="s">
        <v>489</v>
      </c>
      <c r="G268" s="261" t="s">
        <v>523</v>
      </c>
      <c r="H268" s="262" t="s">
        <v>712</v>
      </c>
      <c r="I268" s="262" t="s">
        <v>1018</v>
      </c>
      <c r="J268" s="265">
        <v>642</v>
      </c>
      <c r="K268" s="271">
        <v>32</v>
      </c>
      <c r="L268" s="271">
        <v>202</v>
      </c>
      <c r="M268" s="216"/>
    </row>
    <row r="269" spans="2:13" ht="19.5" customHeight="1">
      <c r="B269" s="266" t="s">
        <v>488</v>
      </c>
      <c r="C269" s="260">
        <v>40996</v>
      </c>
      <c r="D269" s="260" t="s">
        <v>312</v>
      </c>
      <c r="E269" s="267" t="str">
        <f>VLOOKUP(F269,Plan1!$B$3:$C$29,2,0)</f>
        <v>Southeast</v>
      </c>
      <c r="F269" s="193" t="s">
        <v>778</v>
      </c>
      <c r="G269" s="261" t="s">
        <v>800</v>
      </c>
      <c r="H269" s="262" t="s">
        <v>722</v>
      </c>
      <c r="I269" s="262" t="s">
        <v>1018</v>
      </c>
      <c r="J269" s="265">
        <v>2308</v>
      </c>
      <c r="K269" s="271">
        <v>166</v>
      </c>
      <c r="L269" s="271">
        <v>200</v>
      </c>
      <c r="M269" s="216"/>
    </row>
    <row r="270" spans="2:13" ht="19.5" customHeight="1">
      <c r="B270" s="266" t="s">
        <v>488</v>
      </c>
      <c r="C270" s="260">
        <v>40994</v>
      </c>
      <c r="D270" s="260" t="s">
        <v>312</v>
      </c>
      <c r="E270" s="267" t="str">
        <f>VLOOKUP(F270,Plan1!$B$3:$C$29,2,0)</f>
        <v>South</v>
      </c>
      <c r="F270" s="193" t="s">
        <v>489</v>
      </c>
      <c r="G270" s="261" t="s">
        <v>523</v>
      </c>
      <c r="H270" s="262" t="s">
        <v>721</v>
      </c>
      <c r="I270" s="262" t="s">
        <v>1016</v>
      </c>
      <c r="J270" s="265">
        <v>3246</v>
      </c>
      <c r="K270" s="271">
        <v>165</v>
      </c>
      <c r="L270" s="271">
        <v>199</v>
      </c>
      <c r="M270" s="216"/>
    </row>
    <row r="271" spans="2:13" ht="19.5" customHeight="1">
      <c r="B271" s="266" t="s">
        <v>518</v>
      </c>
      <c r="C271" s="260">
        <v>40962</v>
      </c>
      <c r="D271" s="260" t="s">
        <v>312</v>
      </c>
      <c r="E271" s="267" t="str">
        <f>VLOOKUP(F271,Plan1!$B$3:$C$29,2,0)</f>
        <v>South</v>
      </c>
      <c r="F271" s="193" t="s">
        <v>489</v>
      </c>
      <c r="G271" s="261" t="s">
        <v>538</v>
      </c>
      <c r="H271" s="262" t="s">
        <v>739</v>
      </c>
      <c r="I271" s="262" t="s">
        <v>1018</v>
      </c>
      <c r="J271" s="265">
        <v>585</v>
      </c>
      <c r="K271" s="271">
        <v>31</v>
      </c>
      <c r="L271" s="271">
        <v>198</v>
      </c>
      <c r="M271" s="216"/>
    </row>
    <row r="272" spans="2:13" ht="19.5" customHeight="1">
      <c r="B272" s="266" t="s">
        <v>488</v>
      </c>
      <c r="C272" s="260">
        <v>40897</v>
      </c>
      <c r="D272" s="260" t="s">
        <v>307</v>
      </c>
      <c r="E272" s="267" t="str">
        <f>VLOOKUP(F272,Plan1!$B$3:$C$29,2,0)</f>
        <v>Northeast</v>
      </c>
      <c r="F272" s="193" t="s">
        <v>783</v>
      </c>
      <c r="G272" s="261" t="s">
        <v>826</v>
      </c>
      <c r="H272" s="262" t="s">
        <v>773</v>
      </c>
      <c r="I272" s="262" t="s">
        <v>1018</v>
      </c>
      <c r="J272" s="265">
        <v>3546</v>
      </c>
      <c r="K272" s="271">
        <v>163</v>
      </c>
      <c r="L272" s="271">
        <v>197</v>
      </c>
      <c r="M272" s="216"/>
    </row>
    <row r="273" spans="2:13" ht="19.5" customHeight="1">
      <c r="B273" s="266" t="s">
        <v>488</v>
      </c>
      <c r="C273" s="260">
        <v>40897</v>
      </c>
      <c r="D273" s="260" t="s">
        <v>307</v>
      </c>
      <c r="E273" s="267" t="str">
        <f>VLOOKUP(F273,Plan1!$B$3:$C$29,2,0)</f>
        <v>Southeast</v>
      </c>
      <c r="F273" s="193" t="s">
        <v>490</v>
      </c>
      <c r="G273" s="261" t="s">
        <v>815</v>
      </c>
      <c r="H273" s="262" t="s">
        <v>772</v>
      </c>
      <c r="I273" s="262" t="s">
        <v>1018</v>
      </c>
      <c r="J273" s="265">
        <v>1968</v>
      </c>
      <c r="K273" s="271">
        <v>164</v>
      </c>
      <c r="L273" s="271">
        <v>196</v>
      </c>
      <c r="M273" s="216"/>
    </row>
    <row r="274" spans="2:13" ht="19.5" customHeight="1">
      <c r="B274" s="266" t="s">
        <v>488</v>
      </c>
      <c r="C274" s="260">
        <v>40893</v>
      </c>
      <c r="D274" s="260" t="s">
        <v>307</v>
      </c>
      <c r="E274" s="267" t="str">
        <f>VLOOKUP(F274,Plan1!$B$3:$C$29,2,0)</f>
        <v>South</v>
      </c>
      <c r="F274" s="193" t="s">
        <v>790</v>
      </c>
      <c r="G274" s="261" t="s">
        <v>825</v>
      </c>
      <c r="H274" s="262" t="s">
        <v>771</v>
      </c>
      <c r="I274" s="262" t="s">
        <v>1018</v>
      </c>
      <c r="J274" s="265">
        <v>1931</v>
      </c>
      <c r="K274" s="271">
        <v>162</v>
      </c>
      <c r="L274" s="271">
        <v>195</v>
      </c>
      <c r="M274" s="216"/>
    </row>
    <row r="275" spans="2:13" ht="19.5" customHeight="1">
      <c r="B275" s="266" t="s">
        <v>488</v>
      </c>
      <c r="C275" s="260">
        <v>40892</v>
      </c>
      <c r="D275" s="260" t="s">
        <v>307</v>
      </c>
      <c r="E275" s="267" t="str">
        <f>VLOOKUP(F275,Plan1!$B$3:$C$29,2,0)</f>
        <v>Southeast</v>
      </c>
      <c r="F275" s="193" t="s">
        <v>490</v>
      </c>
      <c r="G275" s="261" t="s">
        <v>814</v>
      </c>
      <c r="H275" s="262" t="s">
        <v>770</v>
      </c>
      <c r="I275" s="262" t="s">
        <v>1018</v>
      </c>
      <c r="J275" s="265">
        <v>1597</v>
      </c>
      <c r="K275" s="271">
        <v>161</v>
      </c>
      <c r="L275" s="271">
        <v>194</v>
      </c>
      <c r="M275" s="216"/>
    </row>
    <row r="276" spans="2:13" ht="19.5" customHeight="1">
      <c r="B276" s="266" t="s">
        <v>488</v>
      </c>
      <c r="C276" s="260">
        <v>40891</v>
      </c>
      <c r="D276" s="260" t="s">
        <v>307</v>
      </c>
      <c r="E276" s="267" t="str">
        <f>VLOOKUP(F276,Plan1!$B$3:$C$29,2,0)</f>
        <v>Southeast</v>
      </c>
      <c r="F276" s="193" t="s">
        <v>490</v>
      </c>
      <c r="G276" s="261" t="s">
        <v>813</v>
      </c>
      <c r="H276" s="262" t="s">
        <v>769</v>
      </c>
      <c r="I276" s="262" t="s">
        <v>1018</v>
      </c>
      <c r="J276" s="265">
        <v>2351</v>
      </c>
      <c r="K276" s="271">
        <v>160</v>
      </c>
      <c r="L276" s="271">
        <v>193</v>
      </c>
      <c r="M276" s="216"/>
    </row>
    <row r="277" spans="2:13" ht="19.5" customHeight="1">
      <c r="B277" s="266" t="s">
        <v>488</v>
      </c>
      <c r="C277" s="260">
        <v>40890</v>
      </c>
      <c r="D277" s="260" t="s">
        <v>307</v>
      </c>
      <c r="E277" s="267" t="str">
        <f>VLOOKUP(F277,Plan1!$B$3:$C$29,2,0)</f>
        <v>Southeast</v>
      </c>
      <c r="F277" s="193" t="s">
        <v>781</v>
      </c>
      <c r="G277" s="261" t="s">
        <v>547</v>
      </c>
      <c r="H277" s="262" t="s">
        <v>768</v>
      </c>
      <c r="I277" s="262" t="s">
        <v>1018</v>
      </c>
      <c r="J277" s="265">
        <v>2582</v>
      </c>
      <c r="K277" s="271">
        <v>158</v>
      </c>
      <c r="L277" s="271">
        <v>192</v>
      </c>
      <c r="M277" s="216"/>
    </row>
    <row r="278" spans="2:13" ht="19.5" customHeight="1">
      <c r="B278" s="266" t="s">
        <v>488</v>
      </c>
      <c r="C278" s="260">
        <v>40890</v>
      </c>
      <c r="D278" s="260" t="s">
        <v>307</v>
      </c>
      <c r="E278" s="267" t="str">
        <f>VLOOKUP(F278,Plan1!$B$3:$C$29,2,0)</f>
        <v>Northeast</v>
      </c>
      <c r="F278" s="193" t="s">
        <v>492</v>
      </c>
      <c r="G278" s="261" t="s">
        <v>824</v>
      </c>
      <c r="H278" s="262" t="s">
        <v>767</v>
      </c>
      <c r="I278" s="262" t="s">
        <v>1018</v>
      </c>
      <c r="J278" s="265">
        <v>1991</v>
      </c>
      <c r="K278" s="271">
        <v>159</v>
      </c>
      <c r="L278" s="271">
        <v>191</v>
      </c>
      <c r="M278" s="216"/>
    </row>
    <row r="279" spans="2:13" ht="19.5" customHeight="1">
      <c r="B279" s="266" t="s">
        <v>488</v>
      </c>
      <c r="C279" s="260">
        <v>40884</v>
      </c>
      <c r="D279" s="260" t="s">
        <v>307</v>
      </c>
      <c r="E279" s="267" t="str">
        <f>VLOOKUP(F279,Plan1!$B$3:$C$29,2,0)</f>
        <v>Southeast</v>
      </c>
      <c r="F279" s="193" t="s">
        <v>778</v>
      </c>
      <c r="G279" s="261" t="s">
        <v>823</v>
      </c>
      <c r="H279" s="262" t="s">
        <v>766</v>
      </c>
      <c r="I279" s="262" t="s">
        <v>1018</v>
      </c>
      <c r="J279" s="265">
        <v>1698</v>
      </c>
      <c r="K279" s="271">
        <v>157</v>
      </c>
      <c r="L279" s="271">
        <v>190</v>
      </c>
      <c r="M279" s="216"/>
    </row>
    <row r="280" spans="2:13" ht="19.5" customHeight="1">
      <c r="B280" s="266" t="s">
        <v>488</v>
      </c>
      <c r="C280" s="260">
        <v>40882</v>
      </c>
      <c r="D280" s="260" t="s">
        <v>307</v>
      </c>
      <c r="E280" s="267" t="str">
        <f>VLOOKUP(F280,Plan1!$B$3:$C$29,2,0)</f>
        <v>Northeast</v>
      </c>
      <c r="F280" s="193" t="s">
        <v>493</v>
      </c>
      <c r="G280" s="261" t="s">
        <v>501</v>
      </c>
      <c r="H280" s="262" t="s">
        <v>765</v>
      </c>
      <c r="I280" s="262" t="s">
        <v>1018</v>
      </c>
      <c r="J280" s="265">
        <v>2959</v>
      </c>
      <c r="K280" s="271">
        <v>156</v>
      </c>
      <c r="L280" s="271">
        <v>189</v>
      </c>
      <c r="M280" s="216"/>
    </row>
    <row r="281" spans="2:13" ht="19.5" customHeight="1">
      <c r="B281" s="266" t="s">
        <v>488</v>
      </c>
      <c r="C281" s="260">
        <v>40878</v>
      </c>
      <c r="D281" s="260" t="s">
        <v>307</v>
      </c>
      <c r="E281" s="267" t="str">
        <f>VLOOKUP(F281,Plan1!$B$3:$C$29,2,0)</f>
        <v>South</v>
      </c>
      <c r="F281" s="193" t="s">
        <v>790</v>
      </c>
      <c r="G281" s="261" t="s">
        <v>822</v>
      </c>
      <c r="H281" s="262" t="s">
        <v>764</v>
      </c>
      <c r="I281" s="262" t="s">
        <v>1018</v>
      </c>
      <c r="J281" s="265">
        <v>2592</v>
      </c>
      <c r="K281" s="271">
        <v>155</v>
      </c>
      <c r="L281" s="271">
        <v>187</v>
      </c>
      <c r="M281" s="216"/>
    </row>
    <row r="282" spans="2:13" ht="19.5" customHeight="1">
      <c r="B282" s="266" t="s">
        <v>518</v>
      </c>
      <c r="C282" s="260">
        <v>40878</v>
      </c>
      <c r="D282" s="260" t="s">
        <v>307</v>
      </c>
      <c r="E282" s="267" t="str">
        <f>VLOOKUP(F282,Plan1!$B$3:$C$29,2,0)</f>
        <v>Southeast</v>
      </c>
      <c r="F282" s="193" t="s">
        <v>781</v>
      </c>
      <c r="G282" s="261" t="s">
        <v>803</v>
      </c>
      <c r="H282" s="262" t="s">
        <v>775</v>
      </c>
      <c r="I282" s="262" t="s">
        <v>1018</v>
      </c>
      <c r="J282" s="265">
        <v>634</v>
      </c>
      <c r="K282" s="271">
        <v>30</v>
      </c>
      <c r="L282" s="271">
        <v>188</v>
      </c>
      <c r="M282" s="216"/>
    </row>
    <row r="283" spans="2:13" ht="19.5" customHeight="1">
      <c r="B283" s="266" t="s">
        <v>488</v>
      </c>
      <c r="C283" s="260">
        <v>40877</v>
      </c>
      <c r="D283" s="260" t="s">
        <v>307</v>
      </c>
      <c r="E283" s="267" t="str">
        <f>VLOOKUP(F283,Plan1!$B$3:$C$29,2,0)</f>
        <v>Southeast</v>
      </c>
      <c r="F283" s="193" t="s">
        <v>490</v>
      </c>
      <c r="G283" s="261" t="s">
        <v>595</v>
      </c>
      <c r="H283" s="262" t="s">
        <v>763</v>
      </c>
      <c r="I283" s="262" t="s">
        <v>1018</v>
      </c>
      <c r="J283" s="265">
        <v>2788</v>
      </c>
      <c r="K283" s="271">
        <v>154</v>
      </c>
      <c r="L283" s="271">
        <v>186</v>
      </c>
      <c r="M283" s="216"/>
    </row>
    <row r="284" spans="2:13" ht="19.5" customHeight="1">
      <c r="B284" s="266" t="s">
        <v>488</v>
      </c>
      <c r="C284" s="260">
        <v>40876</v>
      </c>
      <c r="D284" s="260" t="s">
        <v>307</v>
      </c>
      <c r="E284" s="267" t="str">
        <f>VLOOKUP(F284,Plan1!$B$3:$C$29,2,0)</f>
        <v>Southeast</v>
      </c>
      <c r="F284" s="193" t="s">
        <v>490</v>
      </c>
      <c r="G284" s="261" t="s">
        <v>497</v>
      </c>
      <c r="H284" s="262" t="s">
        <v>762</v>
      </c>
      <c r="I284" s="262" t="s">
        <v>1018</v>
      </c>
      <c r="J284" s="265">
        <v>2333</v>
      </c>
      <c r="K284" s="271">
        <v>153</v>
      </c>
      <c r="L284" s="271">
        <v>185</v>
      </c>
      <c r="M284" s="216"/>
    </row>
    <row r="285" spans="2:13" ht="19.5" customHeight="1">
      <c r="B285" s="266" t="s">
        <v>488</v>
      </c>
      <c r="C285" s="260">
        <v>40857</v>
      </c>
      <c r="D285" s="260" t="s">
        <v>307</v>
      </c>
      <c r="E285" s="267" t="str">
        <f>VLOOKUP(F285,Plan1!$B$3:$C$29,2,0)</f>
        <v>Southeast</v>
      </c>
      <c r="F285" s="193" t="s">
        <v>490</v>
      </c>
      <c r="G285" s="261" t="s">
        <v>812</v>
      </c>
      <c r="H285" s="262" t="s">
        <v>761</v>
      </c>
      <c r="I285" s="262" t="s">
        <v>1018</v>
      </c>
      <c r="J285" s="265">
        <v>2665</v>
      </c>
      <c r="K285" s="271">
        <v>152</v>
      </c>
      <c r="L285" s="271">
        <v>184</v>
      </c>
      <c r="M285" s="216"/>
    </row>
    <row r="286" spans="2:13" ht="19.5" customHeight="1">
      <c r="B286" s="266" t="s">
        <v>488</v>
      </c>
      <c r="C286" s="260">
        <v>40856</v>
      </c>
      <c r="D286" s="260" t="s">
        <v>307</v>
      </c>
      <c r="E286" s="267" t="str">
        <f>VLOOKUP(F286,Plan1!$B$3:$C$29,2,0)</f>
        <v>Southeast</v>
      </c>
      <c r="F286" s="193" t="s">
        <v>490</v>
      </c>
      <c r="G286" s="261" t="s">
        <v>497</v>
      </c>
      <c r="H286" s="262" t="s">
        <v>760</v>
      </c>
      <c r="I286" s="262" t="s">
        <v>1018</v>
      </c>
      <c r="J286" s="265">
        <v>1070</v>
      </c>
      <c r="K286" s="271">
        <v>151</v>
      </c>
      <c r="L286" s="271">
        <v>182</v>
      </c>
      <c r="M286" s="216"/>
    </row>
    <row r="287" spans="2:13" ht="19.5" customHeight="1">
      <c r="B287" s="266" t="s">
        <v>518</v>
      </c>
      <c r="C287" s="260">
        <v>40856</v>
      </c>
      <c r="D287" s="260" t="s">
        <v>307</v>
      </c>
      <c r="E287" s="267" t="str">
        <f>VLOOKUP(F287,Plan1!$B$3:$C$29,2,0)</f>
        <v>Southeast</v>
      </c>
      <c r="F287" s="193" t="s">
        <v>490</v>
      </c>
      <c r="G287" s="261" t="s">
        <v>812</v>
      </c>
      <c r="H287" s="262" t="s">
        <v>774</v>
      </c>
      <c r="I287" s="262" t="s">
        <v>1018</v>
      </c>
      <c r="J287" s="265">
        <v>689</v>
      </c>
      <c r="K287" s="271">
        <v>29</v>
      </c>
      <c r="L287" s="271">
        <v>183</v>
      </c>
      <c r="M287" s="216"/>
    </row>
    <row r="288" spans="2:13" ht="19.5" customHeight="1">
      <c r="B288" s="266" t="s">
        <v>488</v>
      </c>
      <c r="C288" s="260">
        <v>40855</v>
      </c>
      <c r="D288" s="260" t="s">
        <v>307</v>
      </c>
      <c r="E288" s="267" t="str">
        <f>VLOOKUP(F288,Plan1!$B$3:$C$29,2,0)</f>
        <v>North</v>
      </c>
      <c r="F288" s="193" t="s">
        <v>794</v>
      </c>
      <c r="G288" s="261" t="s">
        <v>821</v>
      </c>
      <c r="H288" s="262" t="s">
        <v>759</v>
      </c>
      <c r="I288" s="262" t="s">
        <v>1018</v>
      </c>
      <c r="J288" s="265">
        <v>2458</v>
      </c>
      <c r="K288" s="271">
        <v>150</v>
      </c>
      <c r="L288" s="271">
        <v>181</v>
      </c>
      <c r="M288" s="216"/>
    </row>
    <row r="289" spans="2:13" ht="19.5" customHeight="1">
      <c r="B289" s="266" t="s">
        <v>488</v>
      </c>
      <c r="C289" s="260">
        <v>40851</v>
      </c>
      <c r="D289" s="260" t="s">
        <v>307</v>
      </c>
      <c r="E289" s="267" t="str">
        <f>VLOOKUP(F289,Plan1!$B$3:$C$29,2,0)</f>
        <v>Southeast</v>
      </c>
      <c r="F289" s="193" t="s">
        <v>490</v>
      </c>
      <c r="G289" s="261" t="s">
        <v>811</v>
      </c>
      <c r="H289" s="262" t="s">
        <v>758</v>
      </c>
      <c r="I289" s="262" t="s">
        <v>1016</v>
      </c>
      <c r="J289" s="265">
        <v>1739</v>
      </c>
      <c r="K289" s="271">
        <v>149</v>
      </c>
      <c r="L289" s="271">
        <v>180</v>
      </c>
      <c r="M289" s="216"/>
    </row>
    <row r="290" spans="2:13" ht="19.5" customHeight="1">
      <c r="B290" s="266" t="s">
        <v>488</v>
      </c>
      <c r="C290" s="260">
        <v>40836</v>
      </c>
      <c r="D290" s="260" t="s">
        <v>307</v>
      </c>
      <c r="E290" s="267" t="str">
        <f>VLOOKUP(F290,Plan1!$B$3:$C$29,2,0)</f>
        <v>South</v>
      </c>
      <c r="F290" s="193" t="s">
        <v>489</v>
      </c>
      <c r="G290" s="261" t="s">
        <v>808</v>
      </c>
      <c r="H290" s="262" t="s">
        <v>756</v>
      </c>
      <c r="I290" s="262" t="s">
        <v>1016</v>
      </c>
      <c r="J290" s="265">
        <v>1900</v>
      </c>
      <c r="K290" s="271">
        <v>148</v>
      </c>
      <c r="L290" s="271">
        <v>179</v>
      </c>
      <c r="M290" s="216"/>
    </row>
    <row r="291" spans="2:13" ht="19.5" customHeight="1">
      <c r="B291" s="266" t="s">
        <v>519</v>
      </c>
      <c r="C291" s="260">
        <v>40836</v>
      </c>
      <c r="D291" s="260" t="s">
        <v>307</v>
      </c>
      <c r="E291" s="267" t="str">
        <f>VLOOKUP(F291,Plan1!$B$3:$C$29,2,0)</f>
        <v>South</v>
      </c>
      <c r="F291" s="193" t="s">
        <v>489</v>
      </c>
      <c r="G291" s="261" t="s">
        <v>523</v>
      </c>
      <c r="H291" s="262" t="s">
        <v>757</v>
      </c>
      <c r="I291" s="262" t="s">
        <v>1018</v>
      </c>
      <c r="J291" s="265">
        <v>287</v>
      </c>
      <c r="K291" s="271">
        <v>3</v>
      </c>
      <c r="L291" s="271">
        <v>178</v>
      </c>
      <c r="M291" s="216"/>
    </row>
    <row r="292" spans="2:13" ht="19.5" customHeight="1">
      <c r="B292" s="266" t="s">
        <v>488</v>
      </c>
      <c r="C292" s="260">
        <v>40829</v>
      </c>
      <c r="D292" s="260" t="s">
        <v>307</v>
      </c>
      <c r="E292" s="267" t="str">
        <f>VLOOKUP(F292,Plan1!$B$3:$C$29,2,0)</f>
        <v>Northeast</v>
      </c>
      <c r="F292" s="193" t="s">
        <v>782</v>
      </c>
      <c r="G292" s="261" t="s">
        <v>588</v>
      </c>
      <c r="H292" s="262" t="s">
        <v>755</v>
      </c>
      <c r="I292" s="262" t="s">
        <v>1016</v>
      </c>
      <c r="J292" s="265">
        <v>2510</v>
      </c>
      <c r="K292" s="271">
        <v>147</v>
      </c>
      <c r="L292" s="271">
        <v>177</v>
      </c>
      <c r="M292" s="216"/>
    </row>
    <row r="293" spans="2:13" ht="19.5" customHeight="1">
      <c r="B293" s="266" t="s">
        <v>488</v>
      </c>
      <c r="C293" s="260">
        <v>40821</v>
      </c>
      <c r="D293" s="260" t="s">
        <v>307</v>
      </c>
      <c r="E293" s="267" t="str">
        <f>VLOOKUP(F293,Plan1!$B$3:$C$29,2,0)</f>
        <v>South</v>
      </c>
      <c r="F293" s="193" t="s">
        <v>776</v>
      </c>
      <c r="G293" s="261" t="s">
        <v>820</v>
      </c>
      <c r="H293" s="262" t="s">
        <v>754</v>
      </c>
      <c r="I293" s="262" t="s">
        <v>1018</v>
      </c>
      <c r="J293" s="265">
        <v>2660</v>
      </c>
      <c r="K293" s="271">
        <v>146</v>
      </c>
      <c r="L293" s="271">
        <v>176</v>
      </c>
      <c r="M293" s="216"/>
    </row>
    <row r="294" spans="2:13" ht="19.5" customHeight="1">
      <c r="B294" s="266" t="s">
        <v>488</v>
      </c>
      <c r="C294" s="260">
        <v>40820</v>
      </c>
      <c r="D294" s="260" t="s">
        <v>307</v>
      </c>
      <c r="E294" s="267" t="str">
        <f>VLOOKUP(F294,Plan1!$B$3:$C$29,2,0)</f>
        <v>Southeast</v>
      </c>
      <c r="F294" s="193" t="s">
        <v>778</v>
      </c>
      <c r="G294" s="261" t="s">
        <v>530</v>
      </c>
      <c r="H294" s="262" t="s">
        <v>753</v>
      </c>
      <c r="I294" s="262" t="s">
        <v>1018</v>
      </c>
      <c r="J294" s="265">
        <v>2170</v>
      </c>
      <c r="K294" s="271">
        <v>145</v>
      </c>
      <c r="L294" s="271">
        <v>175</v>
      </c>
      <c r="M294" s="216"/>
    </row>
    <row r="295" spans="2:13" ht="19.5" customHeight="1">
      <c r="B295" s="266" t="s">
        <v>488</v>
      </c>
      <c r="C295" s="260">
        <v>40802</v>
      </c>
      <c r="D295" s="260" t="s">
        <v>303</v>
      </c>
      <c r="E295" s="267" t="str">
        <f>VLOOKUP(F295,Plan1!$B$3:$C$29,2,0)</f>
        <v>Northeast</v>
      </c>
      <c r="F295" s="193" t="s">
        <v>492</v>
      </c>
      <c r="G295" s="261" t="s">
        <v>819</v>
      </c>
      <c r="H295" s="262" t="s">
        <v>828</v>
      </c>
      <c r="I295" s="262" t="s">
        <v>1018</v>
      </c>
      <c r="J295" s="265">
        <v>1492</v>
      </c>
      <c r="K295" s="271">
        <v>144</v>
      </c>
      <c r="L295" s="271">
        <v>174</v>
      </c>
      <c r="M295" s="216"/>
    </row>
    <row r="296" spans="2:13" ht="19.5" customHeight="1">
      <c r="B296" s="266" t="s">
        <v>519</v>
      </c>
      <c r="C296" s="260">
        <v>40785</v>
      </c>
      <c r="D296" s="260" t="s">
        <v>303</v>
      </c>
      <c r="E296" s="267" t="str">
        <f>VLOOKUP(F296,Plan1!$B$3:$C$29,2,0)</f>
        <v>Southeast</v>
      </c>
      <c r="F296" s="193" t="s">
        <v>778</v>
      </c>
      <c r="G296" s="261" t="s">
        <v>562</v>
      </c>
      <c r="H296" s="262" t="s">
        <v>752</v>
      </c>
      <c r="I296" s="262" t="s">
        <v>1018</v>
      </c>
      <c r="J296" s="265">
        <v>228</v>
      </c>
      <c r="K296" s="271">
        <v>2</v>
      </c>
      <c r="L296" s="271">
        <v>173</v>
      </c>
      <c r="M296" s="216"/>
    </row>
    <row r="297" spans="2:13" ht="19.5" customHeight="1">
      <c r="B297" s="266" t="s">
        <v>488</v>
      </c>
      <c r="C297" s="260">
        <v>40723</v>
      </c>
      <c r="D297" s="260" t="s">
        <v>272</v>
      </c>
      <c r="E297" s="267" t="str">
        <f>VLOOKUP(F297,Plan1!$B$3:$C$29,2,0)</f>
        <v>Southeast</v>
      </c>
      <c r="F297" s="193" t="s">
        <v>490</v>
      </c>
      <c r="G297" s="261" t="s">
        <v>576</v>
      </c>
      <c r="H297" s="262" t="s">
        <v>749</v>
      </c>
      <c r="I297" s="262" t="s">
        <v>1018</v>
      </c>
      <c r="J297" s="265">
        <v>2988</v>
      </c>
      <c r="K297" s="271">
        <v>143</v>
      </c>
      <c r="L297" s="271">
        <v>172</v>
      </c>
      <c r="M297" s="216"/>
    </row>
    <row r="298" spans="2:13" ht="19.5" customHeight="1">
      <c r="B298" s="266" t="s">
        <v>488</v>
      </c>
      <c r="C298" s="260">
        <v>40711</v>
      </c>
      <c r="D298" s="260" t="s">
        <v>272</v>
      </c>
      <c r="E298" s="267" t="str">
        <f>VLOOKUP(F298,Plan1!$B$3:$C$29,2,0)</f>
        <v>Southeast</v>
      </c>
      <c r="F298" s="193" t="s">
        <v>494</v>
      </c>
      <c r="G298" s="261" t="s">
        <v>817</v>
      </c>
      <c r="H298" s="262" t="s">
        <v>751</v>
      </c>
      <c r="I298" s="262" t="s">
        <v>1018</v>
      </c>
      <c r="J298" s="265">
        <v>2078</v>
      </c>
      <c r="K298" s="271">
        <v>142</v>
      </c>
      <c r="L298" s="271">
        <v>171</v>
      </c>
      <c r="M298" s="216"/>
    </row>
    <row r="299" spans="2:13" ht="19.5" customHeight="1">
      <c r="B299" s="266" t="s">
        <v>488</v>
      </c>
      <c r="C299" s="260">
        <v>40710</v>
      </c>
      <c r="D299" s="260" t="s">
        <v>272</v>
      </c>
      <c r="E299" s="267" t="str">
        <f>VLOOKUP(F299,Plan1!$B$3:$C$29,2,0)</f>
        <v>Midwest</v>
      </c>
      <c r="F299" s="193" t="s">
        <v>785</v>
      </c>
      <c r="G299" s="261" t="s">
        <v>575</v>
      </c>
      <c r="H299" s="262" t="s">
        <v>750</v>
      </c>
      <c r="I299" s="262" t="s">
        <v>1018</v>
      </c>
      <c r="J299" s="265">
        <v>1921</v>
      </c>
      <c r="K299" s="271">
        <v>141</v>
      </c>
      <c r="L299" s="271">
        <v>170</v>
      </c>
      <c r="M299" s="216"/>
    </row>
    <row r="300" spans="2:13" ht="19.5" customHeight="1">
      <c r="B300" s="266" t="s">
        <v>488</v>
      </c>
      <c r="C300" s="260">
        <v>40694</v>
      </c>
      <c r="D300" s="260" t="s">
        <v>272</v>
      </c>
      <c r="E300" s="267" t="str">
        <f>VLOOKUP(F300,Plan1!$B$3:$C$29,2,0)</f>
        <v>Northeast</v>
      </c>
      <c r="F300" s="193" t="s">
        <v>792</v>
      </c>
      <c r="G300" s="261" t="s">
        <v>818</v>
      </c>
      <c r="H300" s="262" t="s">
        <v>747</v>
      </c>
      <c r="I300" s="262" t="s">
        <v>1018</v>
      </c>
      <c r="J300" s="265">
        <v>2657.9</v>
      </c>
      <c r="K300" s="271">
        <v>140</v>
      </c>
      <c r="L300" s="271">
        <v>169</v>
      </c>
      <c r="M300" s="216"/>
    </row>
    <row r="301" spans="2:13" ht="19.5" customHeight="1">
      <c r="B301" s="266" t="s">
        <v>488</v>
      </c>
      <c r="C301" s="260">
        <v>40693</v>
      </c>
      <c r="D301" s="260" t="s">
        <v>272</v>
      </c>
      <c r="E301" s="267" t="str">
        <f>VLOOKUP(F301,Plan1!$B$3:$C$29,2,0)</f>
        <v>Southeast</v>
      </c>
      <c r="F301" s="193" t="s">
        <v>494</v>
      </c>
      <c r="G301" s="261" t="s">
        <v>816</v>
      </c>
      <c r="H301" s="262" t="s">
        <v>748</v>
      </c>
      <c r="I301" s="262" t="s">
        <v>1018</v>
      </c>
      <c r="J301" s="265">
        <v>2891.4</v>
      </c>
      <c r="K301" s="271">
        <v>139</v>
      </c>
      <c r="L301" s="271">
        <v>168</v>
      </c>
      <c r="M301" s="216"/>
    </row>
    <row r="302" spans="2:13" ht="19.5" customHeight="1">
      <c r="B302" s="266" t="s">
        <v>488</v>
      </c>
      <c r="C302" s="260">
        <v>40691</v>
      </c>
      <c r="D302" s="260" t="s">
        <v>272</v>
      </c>
      <c r="E302" s="267" t="str">
        <f>VLOOKUP(F302,Plan1!$B$3:$C$29,2,0)</f>
        <v>South</v>
      </c>
      <c r="F302" s="193" t="s">
        <v>776</v>
      </c>
      <c r="G302" s="261" t="s">
        <v>807</v>
      </c>
      <c r="H302" s="262" t="s">
        <v>745</v>
      </c>
      <c r="I302" s="262" t="s">
        <v>1018</v>
      </c>
      <c r="J302" s="265">
        <v>2239.1999999999998</v>
      </c>
      <c r="K302" s="271">
        <v>138</v>
      </c>
      <c r="L302" s="271">
        <v>167</v>
      </c>
      <c r="M302" s="216"/>
    </row>
    <row r="303" spans="2:13" ht="19.5" customHeight="1">
      <c r="B303" s="266" t="s">
        <v>488</v>
      </c>
      <c r="C303" s="260">
        <v>40688</v>
      </c>
      <c r="D303" s="260" t="s">
        <v>272</v>
      </c>
      <c r="E303" s="267" t="str">
        <f>VLOOKUP(F303,Plan1!$B$3:$C$29,2,0)</f>
        <v>Midwest</v>
      </c>
      <c r="F303" s="193" t="s">
        <v>789</v>
      </c>
      <c r="G303" s="261" t="s">
        <v>574</v>
      </c>
      <c r="H303" s="262" t="s">
        <v>746</v>
      </c>
      <c r="I303" s="262" t="s">
        <v>1018</v>
      </c>
      <c r="J303" s="265">
        <v>2970</v>
      </c>
      <c r="K303" s="271">
        <v>137</v>
      </c>
      <c r="L303" s="271">
        <v>166</v>
      </c>
      <c r="M303" s="216"/>
    </row>
    <row r="304" spans="2:13" ht="19.5" customHeight="1">
      <c r="B304" s="266" t="s">
        <v>488</v>
      </c>
      <c r="C304" s="260">
        <v>40661</v>
      </c>
      <c r="D304" s="260" t="s">
        <v>272</v>
      </c>
      <c r="E304" s="267" t="str">
        <f>VLOOKUP(F304,Plan1!$B$3:$C$29,2,0)</f>
        <v>Southeast</v>
      </c>
      <c r="F304" s="193" t="s">
        <v>490</v>
      </c>
      <c r="G304" s="261" t="s">
        <v>595</v>
      </c>
      <c r="H304" s="262" t="s">
        <v>714</v>
      </c>
      <c r="I304" s="262" t="s">
        <v>1018</v>
      </c>
      <c r="J304" s="265">
        <v>3100</v>
      </c>
      <c r="K304" s="271">
        <v>136</v>
      </c>
      <c r="L304" s="271">
        <v>165</v>
      </c>
      <c r="M304" s="216"/>
    </row>
    <row r="305" spans="2:13" ht="19.5" customHeight="1">
      <c r="B305" s="266" t="s">
        <v>488</v>
      </c>
      <c r="C305" s="260">
        <v>40661</v>
      </c>
      <c r="D305" s="260" t="s">
        <v>272</v>
      </c>
      <c r="E305" s="267" t="str">
        <f>VLOOKUP(F305,Plan1!$B$3:$C$29,2,0)</f>
        <v>Southeast</v>
      </c>
      <c r="F305" s="193" t="s">
        <v>490</v>
      </c>
      <c r="G305" s="261" t="s">
        <v>810</v>
      </c>
      <c r="H305" s="262" t="s">
        <v>744</v>
      </c>
      <c r="I305" s="262" t="s">
        <v>1018</v>
      </c>
      <c r="J305" s="265">
        <v>2300</v>
      </c>
      <c r="K305" s="271">
        <v>135</v>
      </c>
      <c r="L305" s="271">
        <v>164</v>
      </c>
      <c r="M305" s="216"/>
    </row>
    <row r="306" spans="2:13" ht="19.5" customHeight="1">
      <c r="B306" s="266" t="s">
        <v>518</v>
      </c>
      <c r="C306" s="260">
        <v>40661</v>
      </c>
      <c r="D306" s="260" t="s">
        <v>272</v>
      </c>
      <c r="E306" s="267" t="str">
        <f>VLOOKUP(F306,Plan1!$B$3:$C$29,2,0)</f>
        <v>Southeast</v>
      </c>
      <c r="F306" s="193" t="s">
        <v>490</v>
      </c>
      <c r="G306" s="261" t="s">
        <v>595</v>
      </c>
      <c r="H306" s="262" t="s">
        <v>714</v>
      </c>
      <c r="I306" s="262" t="s">
        <v>1018</v>
      </c>
      <c r="J306" s="265">
        <v>668</v>
      </c>
      <c r="K306" s="271">
        <v>28</v>
      </c>
      <c r="L306" s="271">
        <v>163</v>
      </c>
      <c r="M306" s="216"/>
    </row>
    <row r="307" spans="2:13" ht="19.5" customHeight="1">
      <c r="B307" s="266" t="s">
        <v>519</v>
      </c>
      <c r="C307" s="260">
        <v>40633</v>
      </c>
      <c r="D307" s="260" t="s">
        <v>234</v>
      </c>
      <c r="E307" s="267" t="str">
        <f>VLOOKUP(F307,Plan1!$B$3:$C$29,2,0)</f>
        <v>Southeast</v>
      </c>
      <c r="F307" s="193" t="s">
        <v>490</v>
      </c>
      <c r="G307" s="261" t="s">
        <v>497</v>
      </c>
      <c r="H307" s="262" t="s">
        <v>867</v>
      </c>
      <c r="I307" s="262" t="s">
        <v>1018</v>
      </c>
      <c r="J307" s="265">
        <v>480</v>
      </c>
      <c r="K307" s="271">
        <v>1</v>
      </c>
      <c r="L307" s="271">
        <v>135</v>
      </c>
      <c r="M307" s="216"/>
    </row>
    <row r="308" spans="2:13" ht="19.5" customHeight="1">
      <c r="B308" s="266" t="s">
        <v>488</v>
      </c>
      <c r="C308" s="260">
        <v>40527</v>
      </c>
      <c r="D308" s="260" t="s">
        <v>116</v>
      </c>
      <c r="E308" s="267" t="str">
        <f>VLOOKUP(F308,Plan1!$B$3:$C$29,2,0)</f>
        <v>Southeast</v>
      </c>
      <c r="F308" s="193" t="s">
        <v>490</v>
      </c>
      <c r="G308" s="261" t="s">
        <v>883</v>
      </c>
      <c r="H308" s="262" t="s">
        <v>907</v>
      </c>
      <c r="I308" s="262" t="s">
        <v>1018</v>
      </c>
      <c r="J308" s="265">
        <v>2130.89</v>
      </c>
      <c r="K308" s="271">
        <v>134</v>
      </c>
      <c r="L308" s="271">
        <v>134</v>
      </c>
      <c r="M308" s="216"/>
    </row>
    <row r="309" spans="2:13" ht="19.5" customHeight="1">
      <c r="B309" s="266" t="s">
        <v>488</v>
      </c>
      <c r="C309" s="260">
        <v>40521</v>
      </c>
      <c r="D309" s="260" t="s">
        <v>116</v>
      </c>
      <c r="E309" s="267" t="str">
        <f>VLOOKUP(F309,Plan1!$B$3:$C$29,2,0)</f>
        <v>Southeast</v>
      </c>
      <c r="F309" s="193" t="s">
        <v>494</v>
      </c>
      <c r="G309" s="261" t="s">
        <v>885</v>
      </c>
      <c r="H309" s="262" t="s">
        <v>909</v>
      </c>
      <c r="I309" s="262" t="s">
        <v>1018</v>
      </c>
      <c r="J309" s="265">
        <v>2631.56</v>
      </c>
      <c r="K309" s="271">
        <v>133</v>
      </c>
      <c r="L309" s="271">
        <v>133</v>
      </c>
      <c r="M309" s="216"/>
    </row>
    <row r="310" spans="2:13" ht="19.5" customHeight="1">
      <c r="B310" s="266" t="s">
        <v>488</v>
      </c>
      <c r="C310" s="260">
        <v>40521</v>
      </c>
      <c r="D310" s="260" t="s">
        <v>116</v>
      </c>
      <c r="E310" s="267" t="str">
        <f>VLOOKUP(F310,Plan1!$B$3:$C$29,2,0)</f>
        <v>South</v>
      </c>
      <c r="F310" s="193" t="s">
        <v>489</v>
      </c>
      <c r="G310" s="261" t="s">
        <v>884</v>
      </c>
      <c r="H310" s="262" t="s">
        <v>908</v>
      </c>
      <c r="I310" s="262" t="s">
        <v>1018</v>
      </c>
      <c r="J310" s="265">
        <v>2119.75</v>
      </c>
      <c r="K310" s="271">
        <v>132</v>
      </c>
      <c r="L310" s="271">
        <v>132</v>
      </c>
      <c r="M310" s="216"/>
    </row>
    <row r="311" spans="2:13" ht="19.5" customHeight="1">
      <c r="B311" s="266" t="s">
        <v>488</v>
      </c>
      <c r="C311" s="260">
        <v>40515</v>
      </c>
      <c r="D311" s="260" t="s">
        <v>116</v>
      </c>
      <c r="E311" s="267" t="str">
        <f>VLOOKUP(F311,Plan1!$B$3:$C$29,2,0)</f>
        <v>Northeast</v>
      </c>
      <c r="F311" s="193" t="s">
        <v>492</v>
      </c>
      <c r="G311" s="261" t="s">
        <v>537</v>
      </c>
      <c r="H311" s="262" t="s">
        <v>910</v>
      </c>
      <c r="I311" s="262" t="s">
        <v>1018</v>
      </c>
      <c r="J311" s="265">
        <v>2821.32</v>
      </c>
      <c r="K311" s="271">
        <v>131</v>
      </c>
      <c r="L311" s="271">
        <v>131</v>
      </c>
      <c r="M311" s="216"/>
    </row>
    <row r="312" spans="2:13" ht="19.5" customHeight="1">
      <c r="B312" s="266" t="s">
        <v>488</v>
      </c>
      <c r="C312" s="260">
        <v>40506</v>
      </c>
      <c r="D312" s="260" t="s">
        <v>116</v>
      </c>
      <c r="E312" s="267" t="str">
        <f>VLOOKUP(F312,Plan1!$B$3:$C$29,2,0)</f>
        <v>Southeast</v>
      </c>
      <c r="F312" s="193" t="s">
        <v>490</v>
      </c>
      <c r="G312" s="261" t="s">
        <v>886</v>
      </c>
      <c r="H312" s="262" t="s">
        <v>911</v>
      </c>
      <c r="I312" s="262" t="s">
        <v>1018</v>
      </c>
      <c r="J312" s="265">
        <v>2412.8599999999997</v>
      </c>
      <c r="K312" s="271">
        <v>130</v>
      </c>
      <c r="L312" s="271">
        <v>130</v>
      </c>
      <c r="M312" s="216"/>
    </row>
    <row r="313" spans="2:13" ht="19.5" customHeight="1">
      <c r="B313" s="266" t="s">
        <v>488</v>
      </c>
      <c r="C313" s="260">
        <v>40491</v>
      </c>
      <c r="D313" s="260" t="s">
        <v>116</v>
      </c>
      <c r="E313" s="267" t="str">
        <f>VLOOKUP(F313,Plan1!$B$3:$C$29,2,0)</f>
        <v>Northeast</v>
      </c>
      <c r="F313" s="193" t="s">
        <v>492</v>
      </c>
      <c r="G313" s="261" t="s">
        <v>537</v>
      </c>
      <c r="H313" s="262" t="s">
        <v>913</v>
      </c>
      <c r="I313" s="262" t="s">
        <v>1018</v>
      </c>
      <c r="J313" s="265">
        <v>2824.92</v>
      </c>
      <c r="K313" s="271">
        <v>129</v>
      </c>
      <c r="L313" s="271">
        <v>129</v>
      </c>
      <c r="M313" s="216"/>
    </row>
    <row r="314" spans="2:13" ht="19.5" customHeight="1">
      <c r="B314" s="266" t="s">
        <v>488</v>
      </c>
      <c r="C314" s="260">
        <v>40491</v>
      </c>
      <c r="D314" s="260" t="s">
        <v>116</v>
      </c>
      <c r="E314" s="267" t="str">
        <f>VLOOKUP(F314,Plan1!$B$3:$C$29,2,0)</f>
        <v>South</v>
      </c>
      <c r="F314" s="193" t="s">
        <v>489</v>
      </c>
      <c r="G314" s="261" t="s">
        <v>577</v>
      </c>
      <c r="H314" s="262" t="s">
        <v>912</v>
      </c>
      <c r="I314" s="262" t="s">
        <v>1018</v>
      </c>
      <c r="J314" s="265">
        <v>1454.93</v>
      </c>
      <c r="K314" s="271">
        <v>128</v>
      </c>
      <c r="L314" s="271">
        <v>128</v>
      </c>
      <c r="M314" s="216"/>
    </row>
    <row r="315" spans="2:13" ht="19.5" customHeight="1">
      <c r="B315" s="266" t="s">
        <v>488</v>
      </c>
      <c r="C315" s="260">
        <v>40477</v>
      </c>
      <c r="D315" s="260" t="s">
        <v>116</v>
      </c>
      <c r="E315" s="267" t="str">
        <f>VLOOKUP(F315,Plan1!$B$3:$C$29,2,0)</f>
        <v>Southeast</v>
      </c>
      <c r="F315" s="193" t="s">
        <v>778</v>
      </c>
      <c r="G315" s="261" t="s">
        <v>562</v>
      </c>
      <c r="H315" s="262" t="s">
        <v>914</v>
      </c>
      <c r="I315" s="262" t="s">
        <v>1018</v>
      </c>
      <c r="J315" s="265">
        <v>3121.54</v>
      </c>
      <c r="K315" s="271">
        <v>127</v>
      </c>
      <c r="L315" s="271">
        <v>127</v>
      </c>
      <c r="M315" s="216"/>
    </row>
    <row r="316" spans="2:13" ht="19.5" customHeight="1">
      <c r="B316" s="266" t="s">
        <v>488</v>
      </c>
      <c r="C316" s="260">
        <v>40407</v>
      </c>
      <c r="D316" s="260" t="s">
        <v>113</v>
      </c>
      <c r="E316" s="267" t="str">
        <f>VLOOKUP(F316,Plan1!$B$3:$C$29,2,0)</f>
        <v>North</v>
      </c>
      <c r="F316" s="193" t="s">
        <v>795</v>
      </c>
      <c r="G316" s="261" t="s">
        <v>887</v>
      </c>
      <c r="H316" s="262" t="s">
        <v>915</v>
      </c>
      <c r="I316" s="262" t="s">
        <v>1018</v>
      </c>
      <c r="J316" s="265">
        <v>2809.4</v>
      </c>
      <c r="K316" s="271">
        <v>126</v>
      </c>
      <c r="L316" s="271">
        <v>126</v>
      </c>
      <c r="M316" s="216"/>
    </row>
    <row r="317" spans="2:13" ht="19.5" customHeight="1">
      <c r="B317" s="266" t="s">
        <v>488</v>
      </c>
      <c r="C317" s="260">
        <v>40359</v>
      </c>
      <c r="D317" s="260" t="s">
        <v>112</v>
      </c>
      <c r="E317" s="267" t="str">
        <f>VLOOKUP(F317,Plan1!$B$3:$C$29,2,0)</f>
        <v>Southeast</v>
      </c>
      <c r="F317" s="193" t="s">
        <v>490</v>
      </c>
      <c r="G317" s="261" t="s">
        <v>497</v>
      </c>
      <c r="H317" s="262" t="s">
        <v>916</v>
      </c>
      <c r="I317" s="262" t="s">
        <v>1018</v>
      </c>
      <c r="J317" s="265">
        <v>2663.89</v>
      </c>
      <c r="K317" s="271">
        <v>125</v>
      </c>
      <c r="L317" s="271">
        <v>125</v>
      </c>
      <c r="M317" s="216"/>
    </row>
    <row r="318" spans="2:13" ht="19.5" customHeight="1">
      <c r="B318" s="266" t="s">
        <v>488</v>
      </c>
      <c r="C318" s="260">
        <v>40330</v>
      </c>
      <c r="D318" s="260" t="s">
        <v>112</v>
      </c>
      <c r="E318" s="267" t="str">
        <f>VLOOKUP(F318,Plan1!$B$3:$C$29,2,0)</f>
        <v>Southeast</v>
      </c>
      <c r="F318" s="193" t="s">
        <v>494</v>
      </c>
      <c r="G318" s="261" t="s">
        <v>520</v>
      </c>
      <c r="H318" s="262" t="s">
        <v>917</v>
      </c>
      <c r="I318" s="262" t="s">
        <v>1018</v>
      </c>
      <c r="J318" s="265">
        <v>3481.3</v>
      </c>
      <c r="K318" s="271">
        <v>124</v>
      </c>
      <c r="L318" s="271">
        <v>124</v>
      </c>
      <c r="M318" s="216"/>
    </row>
    <row r="319" spans="2:13" ht="19.5" customHeight="1">
      <c r="B319" s="266" t="s">
        <v>488</v>
      </c>
      <c r="C319" s="260">
        <v>40303</v>
      </c>
      <c r="D319" s="260" t="s">
        <v>112</v>
      </c>
      <c r="E319" s="267" t="str">
        <f>VLOOKUP(F319,Plan1!$B$3:$C$29,2,0)</f>
        <v>Southeast</v>
      </c>
      <c r="F319" s="193" t="s">
        <v>490</v>
      </c>
      <c r="G319" s="261" t="s">
        <v>497</v>
      </c>
      <c r="H319" s="262" t="s">
        <v>918</v>
      </c>
      <c r="I319" s="262" t="s">
        <v>1016</v>
      </c>
      <c r="J319" s="265">
        <v>3138.83</v>
      </c>
      <c r="K319" s="271">
        <v>123</v>
      </c>
      <c r="L319" s="271">
        <v>123</v>
      </c>
      <c r="M319" s="216"/>
    </row>
    <row r="320" spans="2:13" ht="19.5" customHeight="1">
      <c r="B320" s="266" t="s">
        <v>488</v>
      </c>
      <c r="C320" s="260">
        <v>40292</v>
      </c>
      <c r="D320" s="260" t="s">
        <v>112</v>
      </c>
      <c r="E320" s="267" t="str">
        <f>VLOOKUP(F320,Plan1!$B$3:$C$29,2,0)</f>
        <v>South</v>
      </c>
      <c r="F320" s="193" t="s">
        <v>776</v>
      </c>
      <c r="G320" s="261" t="s">
        <v>546</v>
      </c>
      <c r="H320" s="262" t="s">
        <v>919</v>
      </c>
      <c r="I320" s="262" t="s">
        <v>1018</v>
      </c>
      <c r="J320" s="265">
        <v>3118.5499999999997</v>
      </c>
      <c r="K320" s="271">
        <v>122</v>
      </c>
      <c r="L320" s="271">
        <v>122</v>
      </c>
      <c r="M320" s="216"/>
    </row>
    <row r="321" spans="2:13" ht="19.5" customHeight="1">
      <c r="B321" s="266" t="s">
        <v>488</v>
      </c>
      <c r="C321" s="260">
        <v>40268</v>
      </c>
      <c r="D321" s="260" t="s">
        <v>111</v>
      </c>
      <c r="E321" s="267" t="str">
        <f>VLOOKUP(F321,Plan1!$B$3:$C$29,2,0)</f>
        <v>Northeast</v>
      </c>
      <c r="F321" s="193" t="s">
        <v>788</v>
      </c>
      <c r="G321" s="261" t="s">
        <v>585</v>
      </c>
      <c r="H321" s="262" t="s">
        <v>920</v>
      </c>
      <c r="I321" s="262" t="s">
        <v>1018</v>
      </c>
      <c r="J321" s="265">
        <v>3849.43</v>
      </c>
      <c r="K321" s="271">
        <v>121</v>
      </c>
      <c r="L321" s="271">
        <v>121</v>
      </c>
      <c r="M321" s="216"/>
    </row>
    <row r="322" spans="2:13" ht="19.5" customHeight="1">
      <c r="B322" s="266" t="s">
        <v>488</v>
      </c>
      <c r="C322" s="260">
        <v>40143</v>
      </c>
      <c r="D322" s="260" t="s">
        <v>110</v>
      </c>
      <c r="E322" s="267" t="str">
        <f>VLOOKUP(F322,Plan1!$B$3:$C$29,2,0)</f>
        <v>South</v>
      </c>
      <c r="F322" s="193" t="s">
        <v>489</v>
      </c>
      <c r="G322" s="261" t="s">
        <v>523</v>
      </c>
      <c r="H322" s="262" t="s">
        <v>757</v>
      </c>
      <c r="I322" s="262" t="s">
        <v>1018</v>
      </c>
      <c r="J322" s="265">
        <v>2216.7600000000002</v>
      </c>
      <c r="K322" s="271">
        <v>120</v>
      </c>
      <c r="L322" s="271">
        <v>120</v>
      </c>
      <c r="M322" s="216"/>
    </row>
    <row r="323" spans="2:13" ht="19.5" customHeight="1">
      <c r="B323" s="266" t="s">
        <v>488</v>
      </c>
      <c r="C323" s="260">
        <v>40134</v>
      </c>
      <c r="D323" s="260" t="s">
        <v>110</v>
      </c>
      <c r="E323" s="267" t="str">
        <f>VLOOKUP(F323,Plan1!$B$3:$C$29,2,0)</f>
        <v>North</v>
      </c>
      <c r="F323" s="193" t="s">
        <v>779</v>
      </c>
      <c r="G323" s="261" t="s">
        <v>531</v>
      </c>
      <c r="H323" s="262" t="s">
        <v>921</v>
      </c>
      <c r="I323" s="262" t="s">
        <v>1018</v>
      </c>
      <c r="J323" s="265">
        <v>2902.67</v>
      </c>
      <c r="K323" s="271">
        <v>119</v>
      </c>
      <c r="L323" s="271">
        <v>119</v>
      </c>
      <c r="M323" s="216"/>
    </row>
    <row r="324" spans="2:13" ht="19.5" customHeight="1">
      <c r="B324" s="266" t="s">
        <v>488</v>
      </c>
      <c r="C324" s="260">
        <v>40094</v>
      </c>
      <c r="D324" s="260" t="s">
        <v>110</v>
      </c>
      <c r="E324" s="267" t="str">
        <f>VLOOKUP(F324,Plan1!$B$3:$C$29,2,0)</f>
        <v>Southeast</v>
      </c>
      <c r="F324" s="193" t="s">
        <v>490</v>
      </c>
      <c r="G324" s="261" t="s">
        <v>809</v>
      </c>
      <c r="H324" s="262" t="s">
        <v>881</v>
      </c>
      <c r="I324" s="262" t="s">
        <v>1018</v>
      </c>
      <c r="J324" s="265">
        <v>3372.1400000000003</v>
      </c>
      <c r="K324" s="271">
        <v>118</v>
      </c>
      <c r="L324" s="271">
        <v>118</v>
      </c>
      <c r="M324" s="216"/>
    </row>
    <row r="325" spans="2:13" ht="19.5" customHeight="1">
      <c r="B325" s="266" t="s">
        <v>488</v>
      </c>
      <c r="C325" s="260">
        <v>40087</v>
      </c>
      <c r="D325" s="260" t="s">
        <v>110</v>
      </c>
      <c r="E325" s="267" t="str">
        <f>VLOOKUP(F325,Plan1!$B$3:$C$29,2,0)</f>
        <v>Southeast</v>
      </c>
      <c r="F325" s="193" t="s">
        <v>490</v>
      </c>
      <c r="G325" s="261" t="s">
        <v>888</v>
      </c>
      <c r="H325" s="262" t="s">
        <v>922</v>
      </c>
      <c r="I325" s="262" t="s">
        <v>1018</v>
      </c>
      <c r="J325" s="265">
        <v>2855.98</v>
      </c>
      <c r="K325" s="271">
        <v>117</v>
      </c>
      <c r="L325" s="271">
        <v>117</v>
      </c>
      <c r="M325" s="216"/>
    </row>
    <row r="326" spans="2:13" ht="19.5" customHeight="1">
      <c r="B326" s="266" t="s">
        <v>488</v>
      </c>
      <c r="C326" s="260">
        <v>40073</v>
      </c>
      <c r="D326" s="260" t="s">
        <v>109</v>
      </c>
      <c r="E326" s="267" t="str">
        <f>VLOOKUP(F326,Plan1!$B$3:$C$29,2,0)</f>
        <v>South</v>
      </c>
      <c r="F326" s="193" t="s">
        <v>489</v>
      </c>
      <c r="G326" s="261" t="s">
        <v>889</v>
      </c>
      <c r="H326" s="262" t="s">
        <v>923</v>
      </c>
      <c r="I326" s="262" t="s">
        <v>1018</v>
      </c>
      <c r="J326" s="265">
        <v>3231.58</v>
      </c>
      <c r="K326" s="271">
        <v>116</v>
      </c>
      <c r="L326" s="271">
        <v>116</v>
      </c>
      <c r="M326" s="216"/>
    </row>
    <row r="327" spans="2:13" ht="19.5" customHeight="1">
      <c r="B327" s="266" t="s">
        <v>488</v>
      </c>
      <c r="C327" s="260">
        <v>39989</v>
      </c>
      <c r="D327" s="260" t="s">
        <v>108</v>
      </c>
      <c r="E327" s="267" t="str">
        <f>VLOOKUP(F327,Plan1!$B$3:$C$29,2,0)</f>
        <v>Midwest</v>
      </c>
      <c r="F327" s="193" t="s">
        <v>785</v>
      </c>
      <c r="G327" s="261" t="s">
        <v>575</v>
      </c>
      <c r="H327" s="262" t="s">
        <v>924</v>
      </c>
      <c r="I327" s="262" t="s">
        <v>1018</v>
      </c>
      <c r="J327" s="265">
        <v>2510.27</v>
      </c>
      <c r="K327" s="271">
        <v>115</v>
      </c>
      <c r="L327" s="271">
        <v>115</v>
      </c>
      <c r="M327" s="216"/>
    </row>
    <row r="328" spans="2:13" ht="19.5" customHeight="1">
      <c r="B328" s="266" t="s">
        <v>488</v>
      </c>
      <c r="C328" s="260">
        <v>39933</v>
      </c>
      <c r="D328" s="260" t="s">
        <v>108</v>
      </c>
      <c r="E328" s="267" t="str">
        <f>VLOOKUP(F328,Plan1!$B$3:$C$29,2,0)</f>
        <v>Southeast</v>
      </c>
      <c r="F328" s="193" t="s">
        <v>490</v>
      </c>
      <c r="G328" s="261" t="s">
        <v>890</v>
      </c>
      <c r="H328" s="262" t="s">
        <v>925</v>
      </c>
      <c r="I328" s="262" t="s">
        <v>1018</v>
      </c>
      <c r="J328" s="265">
        <v>2958.5</v>
      </c>
      <c r="K328" s="271">
        <v>114</v>
      </c>
      <c r="L328" s="271">
        <v>114</v>
      </c>
      <c r="M328" s="216"/>
    </row>
    <row r="329" spans="2:13" ht="19.5" customHeight="1">
      <c r="B329" s="266" t="s">
        <v>488</v>
      </c>
      <c r="C329" s="260">
        <v>39933</v>
      </c>
      <c r="D329" s="260" t="s">
        <v>108</v>
      </c>
      <c r="E329" s="267" t="str">
        <f>VLOOKUP(F329,Plan1!$B$3:$C$29,2,0)</f>
        <v>Midwest</v>
      </c>
      <c r="F329" s="193" t="s">
        <v>495</v>
      </c>
      <c r="G329" s="261" t="s">
        <v>573</v>
      </c>
      <c r="H329" s="262" t="s">
        <v>926</v>
      </c>
      <c r="I329" s="262" t="s">
        <v>1018</v>
      </c>
      <c r="J329" s="265">
        <v>2500.02</v>
      </c>
      <c r="K329" s="271">
        <v>113</v>
      </c>
      <c r="L329" s="271">
        <v>113</v>
      </c>
      <c r="M329" s="216"/>
    </row>
    <row r="330" spans="2:13" ht="19.5" customHeight="1">
      <c r="B330" s="266" t="s">
        <v>488</v>
      </c>
      <c r="C330" s="260">
        <v>39928</v>
      </c>
      <c r="D330" s="260" t="s">
        <v>108</v>
      </c>
      <c r="E330" s="267" t="str">
        <f>VLOOKUP(F330,Plan1!$B$3:$C$29,2,0)</f>
        <v>Northeast</v>
      </c>
      <c r="F330" s="193" t="s">
        <v>782</v>
      </c>
      <c r="G330" s="261" t="s">
        <v>588</v>
      </c>
      <c r="H330" s="262" t="s">
        <v>927</v>
      </c>
      <c r="I330" s="262" t="s">
        <v>1018</v>
      </c>
      <c r="J330" s="265">
        <v>2847.5699999999997</v>
      </c>
      <c r="K330" s="271">
        <v>112</v>
      </c>
      <c r="L330" s="271">
        <v>112</v>
      </c>
      <c r="M330" s="216"/>
    </row>
    <row r="331" spans="2:13" ht="19.5" customHeight="1">
      <c r="B331" s="266" t="s">
        <v>488</v>
      </c>
      <c r="C331" s="260">
        <v>39910</v>
      </c>
      <c r="D331" s="260" t="s">
        <v>108</v>
      </c>
      <c r="E331" s="267" t="str">
        <f>VLOOKUP(F331,Plan1!$B$3:$C$29,2,0)</f>
        <v>North</v>
      </c>
      <c r="F331" s="193" t="s">
        <v>786</v>
      </c>
      <c r="G331" s="261" t="s">
        <v>567</v>
      </c>
      <c r="H331" s="262" t="s">
        <v>928</v>
      </c>
      <c r="I331" s="262" t="s">
        <v>1018</v>
      </c>
      <c r="J331" s="265">
        <v>3011.41</v>
      </c>
      <c r="K331" s="271">
        <v>111</v>
      </c>
      <c r="L331" s="271">
        <v>111</v>
      </c>
      <c r="M331" s="216"/>
    </row>
    <row r="332" spans="2:13" ht="19.5" customHeight="1">
      <c r="B332" s="266" t="s">
        <v>488</v>
      </c>
      <c r="C332" s="260">
        <v>39777</v>
      </c>
      <c r="D332" s="260" t="s">
        <v>106</v>
      </c>
      <c r="E332" s="267" t="str">
        <f>VLOOKUP(F332,Plan1!$B$3:$C$29,2,0)</f>
        <v>Southeast</v>
      </c>
      <c r="F332" s="193" t="s">
        <v>781</v>
      </c>
      <c r="G332" s="261" t="s">
        <v>558</v>
      </c>
      <c r="H332" s="262" t="s">
        <v>929</v>
      </c>
      <c r="I332" s="262" t="s">
        <v>1018</v>
      </c>
      <c r="J332" s="265">
        <v>2767.58</v>
      </c>
      <c r="K332" s="271">
        <v>110</v>
      </c>
      <c r="L332" s="271">
        <v>110</v>
      </c>
      <c r="M332" s="216"/>
    </row>
    <row r="333" spans="2:13" ht="19.5" customHeight="1">
      <c r="B333" s="266" t="s">
        <v>488</v>
      </c>
      <c r="C333" s="260">
        <v>39772</v>
      </c>
      <c r="D333" s="260" t="s">
        <v>106</v>
      </c>
      <c r="E333" s="267" t="str">
        <f>VLOOKUP(F333,Plan1!$B$3:$C$29,2,0)</f>
        <v>Midwest</v>
      </c>
      <c r="F333" s="193" t="s">
        <v>495</v>
      </c>
      <c r="G333" s="261" t="s">
        <v>891</v>
      </c>
      <c r="H333" s="262" t="s">
        <v>930</v>
      </c>
      <c r="I333" s="262" t="s">
        <v>1018</v>
      </c>
      <c r="J333" s="265">
        <v>3271.3199999999997</v>
      </c>
      <c r="K333" s="271">
        <v>109</v>
      </c>
      <c r="L333" s="271">
        <v>109</v>
      </c>
      <c r="M333" s="216"/>
    </row>
    <row r="334" spans="2:13" ht="19.5" customHeight="1">
      <c r="B334" s="266" t="s">
        <v>488</v>
      </c>
      <c r="C334" s="260">
        <v>39770</v>
      </c>
      <c r="D334" s="260" t="s">
        <v>106</v>
      </c>
      <c r="E334" s="267" t="str">
        <f>VLOOKUP(F334,Plan1!$B$3:$C$29,2,0)</f>
        <v>South</v>
      </c>
      <c r="F334" s="193" t="s">
        <v>489</v>
      </c>
      <c r="G334" s="261" t="s">
        <v>523</v>
      </c>
      <c r="H334" s="262" t="s">
        <v>675</v>
      </c>
      <c r="I334" s="262" t="s">
        <v>1018</v>
      </c>
      <c r="J334" s="265">
        <v>4903.08</v>
      </c>
      <c r="K334" s="271">
        <v>108</v>
      </c>
      <c r="L334" s="271">
        <v>108</v>
      </c>
      <c r="M334" s="216"/>
    </row>
    <row r="335" spans="2:13" ht="19.5" customHeight="1">
      <c r="B335" s="266" t="s">
        <v>488</v>
      </c>
      <c r="C335" s="260">
        <v>39763</v>
      </c>
      <c r="D335" s="260" t="s">
        <v>106</v>
      </c>
      <c r="E335" s="267" t="str">
        <f>VLOOKUP(F335,Plan1!$B$3:$C$29,2,0)</f>
        <v>Southeast</v>
      </c>
      <c r="F335" s="193" t="s">
        <v>494</v>
      </c>
      <c r="G335" s="261" t="s">
        <v>892</v>
      </c>
      <c r="H335" s="262" t="s">
        <v>931</v>
      </c>
      <c r="I335" s="262" t="s">
        <v>1018</v>
      </c>
      <c r="J335" s="265">
        <v>3000.3399999999997</v>
      </c>
      <c r="K335" s="271">
        <v>107</v>
      </c>
      <c r="L335" s="271">
        <v>107</v>
      </c>
      <c r="M335" s="216"/>
    </row>
    <row r="336" spans="2:13" ht="19.5" customHeight="1">
      <c r="B336" s="266" t="s">
        <v>488</v>
      </c>
      <c r="C336" s="260">
        <v>39751</v>
      </c>
      <c r="D336" s="260" t="s">
        <v>106</v>
      </c>
      <c r="E336" s="267" t="str">
        <f>VLOOKUP(F336,Plan1!$B$3:$C$29,2,0)</f>
        <v>North</v>
      </c>
      <c r="F336" s="193" t="s">
        <v>793</v>
      </c>
      <c r="G336" s="261" t="s">
        <v>893</v>
      </c>
      <c r="H336" s="262" t="s">
        <v>932</v>
      </c>
      <c r="I336" s="262" t="s">
        <v>1018</v>
      </c>
      <c r="J336" s="265">
        <v>3118.22</v>
      </c>
      <c r="K336" s="271">
        <v>106</v>
      </c>
      <c r="L336" s="271">
        <v>106</v>
      </c>
      <c r="M336" s="216"/>
    </row>
    <row r="337" spans="2:13" ht="19.5" customHeight="1">
      <c r="B337" s="266" t="s">
        <v>488</v>
      </c>
      <c r="C337" s="260">
        <v>39750</v>
      </c>
      <c r="D337" s="260" t="s">
        <v>106</v>
      </c>
      <c r="E337" s="267" t="str">
        <f>VLOOKUP(F337,Plan1!$B$3:$C$29,2,0)</f>
        <v>Southeast</v>
      </c>
      <c r="F337" s="193" t="s">
        <v>490</v>
      </c>
      <c r="G337" s="261" t="s">
        <v>594</v>
      </c>
      <c r="H337" s="262" t="s">
        <v>933</v>
      </c>
      <c r="I337" s="262" t="s">
        <v>1018</v>
      </c>
      <c r="J337" s="265">
        <v>2826.7599999999998</v>
      </c>
      <c r="K337" s="271">
        <v>105</v>
      </c>
      <c r="L337" s="271">
        <v>105</v>
      </c>
      <c r="M337" s="216"/>
    </row>
    <row r="338" spans="2:13" ht="19.5" customHeight="1">
      <c r="B338" s="266" t="s">
        <v>488</v>
      </c>
      <c r="C338" s="260">
        <v>39730</v>
      </c>
      <c r="D338" s="260" t="s">
        <v>106</v>
      </c>
      <c r="E338" s="267" t="str">
        <f>VLOOKUP(F338,Plan1!$B$3:$C$29,2,0)</f>
        <v>Midwest</v>
      </c>
      <c r="F338" s="193" t="s">
        <v>495</v>
      </c>
      <c r="G338" s="261" t="s">
        <v>894</v>
      </c>
      <c r="H338" s="262" t="s">
        <v>934</v>
      </c>
      <c r="I338" s="262" t="s">
        <v>1018</v>
      </c>
      <c r="J338" s="265">
        <v>2369.8399999999997</v>
      </c>
      <c r="K338" s="271">
        <v>104</v>
      </c>
      <c r="L338" s="271">
        <v>104</v>
      </c>
      <c r="M338" s="216"/>
    </row>
    <row r="339" spans="2:13" ht="19.5" customHeight="1">
      <c r="B339" s="266" t="s">
        <v>488</v>
      </c>
      <c r="C339" s="260">
        <v>39717</v>
      </c>
      <c r="D339" s="260" t="s">
        <v>105</v>
      </c>
      <c r="E339" s="267" t="str">
        <f>VLOOKUP(F339,Plan1!$B$3:$C$29,2,0)</f>
        <v>South</v>
      </c>
      <c r="F339" s="193" t="s">
        <v>790</v>
      </c>
      <c r="G339" s="261" t="s">
        <v>895</v>
      </c>
      <c r="H339" s="262" t="s">
        <v>935</v>
      </c>
      <c r="I339" s="262" t="s">
        <v>1018</v>
      </c>
      <c r="J339" s="265">
        <v>2351.35</v>
      </c>
      <c r="K339" s="271">
        <v>103</v>
      </c>
      <c r="L339" s="271">
        <v>103</v>
      </c>
      <c r="M339" s="216"/>
    </row>
    <row r="340" spans="2:13" ht="19.5" customHeight="1">
      <c r="B340" s="266" t="s">
        <v>488</v>
      </c>
      <c r="C340" s="260">
        <v>39687</v>
      </c>
      <c r="D340" s="260" t="s">
        <v>105</v>
      </c>
      <c r="E340" s="267" t="str">
        <f>VLOOKUP(F340,Plan1!$B$3:$C$29,2,0)</f>
        <v>Southeast</v>
      </c>
      <c r="F340" s="193" t="s">
        <v>490</v>
      </c>
      <c r="G340" s="261" t="s">
        <v>896</v>
      </c>
      <c r="H340" s="262" t="s">
        <v>936</v>
      </c>
      <c r="I340" s="262" t="s">
        <v>1018</v>
      </c>
      <c r="J340" s="265">
        <v>3054.96</v>
      </c>
      <c r="K340" s="271">
        <v>102</v>
      </c>
      <c r="L340" s="271">
        <v>102</v>
      </c>
      <c r="M340" s="216"/>
    </row>
    <row r="341" spans="2:13" ht="19.5" customHeight="1">
      <c r="B341" s="266" t="s">
        <v>488</v>
      </c>
      <c r="C341" s="260">
        <v>39577</v>
      </c>
      <c r="D341" s="260" t="s">
        <v>104</v>
      </c>
      <c r="E341" s="267" t="str">
        <f>VLOOKUP(F341,Plan1!$B$3:$C$29,2,0)</f>
        <v>South</v>
      </c>
      <c r="F341" s="193" t="s">
        <v>790</v>
      </c>
      <c r="G341" s="261" t="s">
        <v>711</v>
      </c>
      <c r="H341" s="262" t="s">
        <v>764</v>
      </c>
      <c r="I341" s="262" t="s">
        <v>1018</v>
      </c>
      <c r="J341" s="265">
        <v>3040.49</v>
      </c>
      <c r="K341" s="271">
        <v>101</v>
      </c>
      <c r="L341" s="271">
        <v>101</v>
      </c>
      <c r="M341" s="216"/>
    </row>
    <row r="342" spans="2:13" ht="19.5" customHeight="1">
      <c r="B342" s="266" t="s">
        <v>488</v>
      </c>
      <c r="C342" s="260">
        <v>39574</v>
      </c>
      <c r="D342" s="260" t="s">
        <v>104</v>
      </c>
      <c r="E342" s="267" t="str">
        <f>VLOOKUP(F342,Plan1!$B$3:$C$29,2,0)</f>
        <v>Southeast</v>
      </c>
      <c r="F342" s="193" t="s">
        <v>494</v>
      </c>
      <c r="G342" s="261" t="s">
        <v>897</v>
      </c>
      <c r="H342" s="262" t="s">
        <v>937</v>
      </c>
      <c r="I342" s="262" t="s">
        <v>1018</v>
      </c>
      <c r="J342" s="265">
        <v>3070.04</v>
      </c>
      <c r="K342" s="271">
        <v>100</v>
      </c>
      <c r="L342" s="271">
        <v>100</v>
      </c>
      <c r="M342" s="216"/>
    </row>
    <row r="343" spans="2:13" ht="19.5" customHeight="1">
      <c r="B343" s="266" t="s">
        <v>488</v>
      </c>
      <c r="C343" s="260">
        <v>39562</v>
      </c>
      <c r="D343" s="260" t="s">
        <v>104</v>
      </c>
      <c r="E343" s="267" t="str">
        <f>VLOOKUP(F343,Plan1!$B$3:$C$29,2,0)</f>
        <v>South</v>
      </c>
      <c r="F343" s="193" t="s">
        <v>790</v>
      </c>
      <c r="G343" s="261" t="s">
        <v>898</v>
      </c>
      <c r="H343" s="262" t="s">
        <v>938</v>
      </c>
      <c r="I343" s="262" t="s">
        <v>1018</v>
      </c>
      <c r="J343" s="265">
        <v>2701.46</v>
      </c>
      <c r="K343" s="271">
        <v>99</v>
      </c>
      <c r="L343" s="271">
        <v>99</v>
      </c>
      <c r="M343" s="216"/>
    </row>
    <row r="344" spans="2:13" ht="19.5" customHeight="1">
      <c r="B344" s="266" t="s">
        <v>488</v>
      </c>
      <c r="C344" s="260">
        <v>39561</v>
      </c>
      <c r="D344" s="260" t="s">
        <v>104</v>
      </c>
      <c r="E344" s="267" t="str">
        <f>VLOOKUP(F344,Plan1!$B$3:$C$29,2,0)</f>
        <v>Southeast</v>
      </c>
      <c r="F344" s="193" t="s">
        <v>490</v>
      </c>
      <c r="G344" s="261" t="s">
        <v>544</v>
      </c>
      <c r="H344" s="262" t="s">
        <v>631</v>
      </c>
      <c r="I344" s="262" t="s">
        <v>1018</v>
      </c>
      <c r="J344" s="265">
        <v>3236.1100000000006</v>
      </c>
      <c r="K344" s="271">
        <v>98</v>
      </c>
      <c r="L344" s="271">
        <v>98</v>
      </c>
      <c r="M344" s="216"/>
    </row>
    <row r="345" spans="2:13" ht="19.5" customHeight="1">
      <c r="B345" s="266" t="s">
        <v>488</v>
      </c>
      <c r="C345" s="260">
        <v>39560</v>
      </c>
      <c r="D345" s="260" t="s">
        <v>104</v>
      </c>
      <c r="E345" s="267" t="str">
        <f>VLOOKUP(F345,Plan1!$B$3:$C$29,2,0)</f>
        <v>Southeast</v>
      </c>
      <c r="F345" s="193" t="s">
        <v>778</v>
      </c>
      <c r="G345" s="261" t="s">
        <v>899</v>
      </c>
      <c r="H345" s="262" t="s">
        <v>939</v>
      </c>
      <c r="I345" s="262" t="s">
        <v>1018</v>
      </c>
      <c r="J345" s="265">
        <v>3420.9300000000003</v>
      </c>
      <c r="K345" s="271">
        <v>97</v>
      </c>
      <c r="L345" s="271">
        <v>97</v>
      </c>
      <c r="M345" s="216"/>
    </row>
    <row r="346" spans="2:13" ht="19.5" customHeight="1">
      <c r="B346" s="266" t="s">
        <v>488</v>
      </c>
      <c r="C346" s="260">
        <v>39535</v>
      </c>
      <c r="D346" s="260" t="s">
        <v>103</v>
      </c>
      <c r="E346" s="267" t="str">
        <f>VLOOKUP(F346,Plan1!$B$3:$C$29,2,0)</f>
        <v>Southeast</v>
      </c>
      <c r="F346" s="193" t="s">
        <v>490</v>
      </c>
      <c r="G346" s="261" t="s">
        <v>497</v>
      </c>
      <c r="H346" s="262" t="s">
        <v>940</v>
      </c>
      <c r="I346" s="262" t="s">
        <v>1018</v>
      </c>
      <c r="J346" s="265">
        <v>2798.66</v>
      </c>
      <c r="K346" s="271">
        <v>96</v>
      </c>
      <c r="L346" s="271">
        <v>96</v>
      </c>
      <c r="M346" s="216"/>
    </row>
    <row r="347" spans="2:13" ht="19.5" customHeight="1">
      <c r="B347" s="266" t="s">
        <v>488</v>
      </c>
      <c r="C347" s="260">
        <v>39428</v>
      </c>
      <c r="D347" s="260" t="s">
        <v>102</v>
      </c>
      <c r="E347" s="267" t="str">
        <f>VLOOKUP(F347,Plan1!$B$3:$C$29,2,0)</f>
        <v>Northeast</v>
      </c>
      <c r="F347" s="193" t="s">
        <v>787</v>
      </c>
      <c r="G347" s="261" t="s">
        <v>900</v>
      </c>
      <c r="H347" s="262" t="s">
        <v>941</v>
      </c>
      <c r="I347" s="262" t="s">
        <v>1018</v>
      </c>
      <c r="J347" s="265">
        <v>3538.5</v>
      </c>
      <c r="K347" s="271">
        <v>95</v>
      </c>
      <c r="L347" s="271">
        <v>95</v>
      </c>
      <c r="M347" s="216"/>
    </row>
    <row r="348" spans="2:13" ht="19.5" customHeight="1">
      <c r="B348" s="266" t="s">
        <v>488</v>
      </c>
      <c r="C348" s="260">
        <v>39428</v>
      </c>
      <c r="D348" s="260" t="s">
        <v>102</v>
      </c>
      <c r="E348" s="267" t="str">
        <f>VLOOKUP(F348,Plan1!$B$3:$C$29,2,0)</f>
        <v>South</v>
      </c>
      <c r="F348" s="193" t="s">
        <v>489</v>
      </c>
      <c r="G348" s="261" t="s">
        <v>577</v>
      </c>
      <c r="H348" s="262" t="s">
        <v>942</v>
      </c>
      <c r="I348" s="262" t="s">
        <v>1018</v>
      </c>
      <c r="J348" s="265">
        <v>3074.46</v>
      </c>
      <c r="K348" s="271">
        <v>94</v>
      </c>
      <c r="L348" s="271">
        <v>94</v>
      </c>
      <c r="M348" s="216"/>
    </row>
    <row r="349" spans="2:13" ht="19.5" customHeight="1">
      <c r="B349" s="266" t="s">
        <v>488</v>
      </c>
      <c r="C349" s="260">
        <v>39416</v>
      </c>
      <c r="D349" s="260" t="s">
        <v>102</v>
      </c>
      <c r="E349" s="267" t="str">
        <f>VLOOKUP(F349,Plan1!$B$3:$C$29,2,0)</f>
        <v>Northeast</v>
      </c>
      <c r="F349" s="193" t="s">
        <v>492</v>
      </c>
      <c r="G349" s="261" t="s">
        <v>537</v>
      </c>
      <c r="H349" s="262" t="s">
        <v>943</v>
      </c>
      <c r="I349" s="262" t="s">
        <v>1018</v>
      </c>
      <c r="J349" s="265">
        <v>3000.46</v>
      </c>
      <c r="K349" s="271">
        <v>93</v>
      </c>
      <c r="L349" s="271">
        <v>93</v>
      </c>
      <c r="M349" s="216"/>
    </row>
    <row r="350" spans="2:13" ht="19.5" customHeight="1">
      <c r="B350" s="266" t="s">
        <v>488</v>
      </c>
      <c r="C350" s="260">
        <v>39414</v>
      </c>
      <c r="D350" s="260" t="s">
        <v>102</v>
      </c>
      <c r="E350" s="267" t="str">
        <f>VLOOKUP(F350,Plan1!$B$3:$C$29,2,0)</f>
        <v>South</v>
      </c>
      <c r="F350" s="193" t="s">
        <v>790</v>
      </c>
      <c r="G350" s="261" t="s">
        <v>901</v>
      </c>
      <c r="H350" s="262" t="s">
        <v>944</v>
      </c>
      <c r="I350" s="262" t="s">
        <v>1018</v>
      </c>
      <c r="J350" s="265">
        <v>2439.15</v>
      </c>
      <c r="K350" s="271">
        <v>92</v>
      </c>
      <c r="L350" s="271">
        <v>92</v>
      </c>
      <c r="M350" s="216"/>
    </row>
    <row r="351" spans="2:13" ht="19.5" customHeight="1">
      <c r="B351" s="266" t="s">
        <v>488</v>
      </c>
      <c r="C351" s="260">
        <v>39382</v>
      </c>
      <c r="D351" s="260" t="s">
        <v>102</v>
      </c>
      <c r="E351" s="267" t="str">
        <f>VLOOKUP(F351,Plan1!$B$3:$C$29,2,0)</f>
        <v>South</v>
      </c>
      <c r="F351" s="193" t="s">
        <v>776</v>
      </c>
      <c r="G351" s="261" t="s">
        <v>540</v>
      </c>
      <c r="H351" s="262" t="s">
        <v>945</v>
      </c>
      <c r="I351" s="262" t="s">
        <v>1018</v>
      </c>
      <c r="J351" s="265">
        <v>3225.2599999999998</v>
      </c>
      <c r="K351" s="271">
        <v>91</v>
      </c>
      <c r="L351" s="271">
        <v>91</v>
      </c>
      <c r="M351" s="216"/>
    </row>
    <row r="352" spans="2:13" ht="19.5" customHeight="1">
      <c r="B352" s="266" t="s">
        <v>488</v>
      </c>
      <c r="C352" s="260">
        <v>39380</v>
      </c>
      <c r="D352" s="260" t="s">
        <v>102</v>
      </c>
      <c r="E352" s="267" t="str">
        <f>VLOOKUP(F352,Plan1!$B$3:$C$29,2,0)</f>
        <v>Southeast</v>
      </c>
      <c r="F352" s="193" t="s">
        <v>490</v>
      </c>
      <c r="G352" s="261" t="s">
        <v>497</v>
      </c>
      <c r="H352" s="262" t="s">
        <v>946</v>
      </c>
      <c r="I352" s="262" t="s">
        <v>1018</v>
      </c>
      <c r="J352" s="265">
        <v>2484.0700000000002</v>
      </c>
      <c r="K352" s="271">
        <v>90</v>
      </c>
      <c r="L352" s="271">
        <v>90</v>
      </c>
      <c r="M352" s="216"/>
    </row>
    <row r="353" spans="2:13" ht="19.5" customHeight="1">
      <c r="B353" s="266" t="s">
        <v>488</v>
      </c>
      <c r="C353" s="260">
        <v>39378</v>
      </c>
      <c r="D353" s="260" t="s">
        <v>102</v>
      </c>
      <c r="E353" s="267" t="str">
        <f>VLOOKUP(F353,Plan1!$B$3:$C$29,2,0)</f>
        <v>Midwest</v>
      </c>
      <c r="F353" s="193" t="s">
        <v>785</v>
      </c>
      <c r="G353" s="261" t="s">
        <v>575</v>
      </c>
      <c r="H353" s="262" t="s">
        <v>947</v>
      </c>
      <c r="I353" s="262" t="s">
        <v>1018</v>
      </c>
      <c r="J353" s="265">
        <v>2903.0899999999997</v>
      </c>
      <c r="K353" s="271">
        <v>89</v>
      </c>
      <c r="L353" s="271">
        <v>89</v>
      </c>
      <c r="M353" s="216"/>
    </row>
    <row r="354" spans="2:13" ht="19.5" customHeight="1">
      <c r="B354" s="266" t="s">
        <v>488</v>
      </c>
      <c r="C354" s="260">
        <v>39352</v>
      </c>
      <c r="D354" s="260" t="s">
        <v>101</v>
      </c>
      <c r="E354" s="267" t="str">
        <f>VLOOKUP(F354,Plan1!$B$3:$C$29,2,0)</f>
        <v>Southeast</v>
      </c>
      <c r="F354" s="193" t="s">
        <v>778</v>
      </c>
      <c r="G354" s="261" t="s">
        <v>562</v>
      </c>
      <c r="H354" s="262" t="s">
        <v>948</v>
      </c>
      <c r="I354" s="262" t="s">
        <v>1018</v>
      </c>
      <c r="J354" s="265">
        <v>4080.19</v>
      </c>
      <c r="K354" s="271">
        <v>88</v>
      </c>
      <c r="L354" s="271">
        <v>88</v>
      </c>
      <c r="M354" s="216"/>
    </row>
    <row r="355" spans="2:13" ht="19.5" customHeight="1">
      <c r="B355" s="266" t="s">
        <v>488</v>
      </c>
      <c r="C355" s="260">
        <v>39224</v>
      </c>
      <c r="D355" s="260" t="s">
        <v>15</v>
      </c>
      <c r="E355" s="267" t="str">
        <f>VLOOKUP(F355,Plan1!$B$3:$C$29,2,0)</f>
        <v>Northeast</v>
      </c>
      <c r="F355" s="193" t="s">
        <v>492</v>
      </c>
      <c r="G355" s="261" t="s">
        <v>537</v>
      </c>
      <c r="H355" s="262" t="s">
        <v>619</v>
      </c>
      <c r="I355" s="262" t="s">
        <v>1018</v>
      </c>
      <c r="J355" s="265">
        <v>4795.63</v>
      </c>
      <c r="K355" s="271">
        <v>87</v>
      </c>
      <c r="L355" s="271">
        <v>87</v>
      </c>
      <c r="M355" s="216"/>
    </row>
    <row r="356" spans="2:13" ht="19.5" customHeight="1">
      <c r="B356" s="266" t="s">
        <v>488</v>
      </c>
      <c r="C356" s="260">
        <v>39212</v>
      </c>
      <c r="D356" s="260" t="s">
        <v>15</v>
      </c>
      <c r="E356" s="267" t="str">
        <f>VLOOKUP(F356,Plan1!$B$3:$C$29,2,0)</f>
        <v>Northeast</v>
      </c>
      <c r="F356" s="193" t="s">
        <v>792</v>
      </c>
      <c r="G356" s="261" t="s">
        <v>818</v>
      </c>
      <c r="H356" s="262" t="s">
        <v>949</v>
      </c>
      <c r="I356" s="262" t="s">
        <v>1018</v>
      </c>
      <c r="J356" s="265">
        <v>3068.05</v>
      </c>
      <c r="K356" s="271">
        <v>86</v>
      </c>
      <c r="L356" s="271">
        <v>86</v>
      </c>
      <c r="M356" s="216"/>
    </row>
    <row r="357" spans="2:13" ht="19.5" customHeight="1">
      <c r="B357" s="266" t="s">
        <v>488</v>
      </c>
      <c r="C357" s="260">
        <v>39205</v>
      </c>
      <c r="D357" s="260" t="s">
        <v>15</v>
      </c>
      <c r="E357" s="267" t="str">
        <f>VLOOKUP(F357,Plan1!$B$3:$C$29,2,0)</f>
        <v>North</v>
      </c>
      <c r="F357" s="193" t="s">
        <v>786</v>
      </c>
      <c r="G357" s="261" t="s">
        <v>567</v>
      </c>
      <c r="H357" s="262" t="s">
        <v>950</v>
      </c>
      <c r="I357" s="262" t="s">
        <v>1018</v>
      </c>
      <c r="J357" s="265">
        <v>3252.22</v>
      </c>
      <c r="K357" s="271">
        <v>85</v>
      </c>
      <c r="L357" s="271">
        <v>85</v>
      </c>
      <c r="M357" s="216"/>
    </row>
    <row r="358" spans="2:13" ht="19.5" customHeight="1">
      <c r="B358" s="266" t="s">
        <v>488</v>
      </c>
      <c r="C358" s="260">
        <v>39199</v>
      </c>
      <c r="D358" s="260" t="s">
        <v>15</v>
      </c>
      <c r="E358" s="267" t="str">
        <f>VLOOKUP(F358,Plan1!$B$3:$C$29,2,0)</f>
        <v>Southeast</v>
      </c>
      <c r="F358" s="193" t="s">
        <v>494</v>
      </c>
      <c r="G358" s="261" t="s">
        <v>520</v>
      </c>
      <c r="H358" s="262" t="s">
        <v>951</v>
      </c>
      <c r="I358" s="262" t="s">
        <v>1018</v>
      </c>
      <c r="J358" s="265">
        <v>2646.8199999999997</v>
      </c>
      <c r="K358" s="271">
        <v>84</v>
      </c>
      <c r="L358" s="271">
        <v>84</v>
      </c>
      <c r="M358" s="216"/>
    </row>
    <row r="359" spans="2:13" ht="19.5" customHeight="1">
      <c r="B359" s="266" t="s">
        <v>488</v>
      </c>
      <c r="C359" s="260">
        <v>39196</v>
      </c>
      <c r="D359" s="260" t="s">
        <v>15</v>
      </c>
      <c r="E359" s="267" t="str">
        <f>VLOOKUP(F359,Plan1!$B$3:$C$29,2,0)</f>
        <v>Southeast</v>
      </c>
      <c r="F359" s="193" t="s">
        <v>490</v>
      </c>
      <c r="G359" s="261" t="s">
        <v>848</v>
      </c>
      <c r="H359" s="262" t="s">
        <v>849</v>
      </c>
      <c r="I359" s="262" t="s">
        <v>1018</v>
      </c>
      <c r="J359" s="265">
        <v>2941.73</v>
      </c>
      <c r="K359" s="271">
        <v>83</v>
      </c>
      <c r="L359" s="271">
        <v>83</v>
      </c>
      <c r="M359" s="216"/>
    </row>
    <row r="360" spans="2:13" ht="19.5" customHeight="1">
      <c r="B360" s="266" t="s">
        <v>488</v>
      </c>
      <c r="C360" s="260">
        <v>39189</v>
      </c>
      <c r="D360" s="260" t="s">
        <v>15</v>
      </c>
      <c r="E360" s="267" t="str">
        <f>VLOOKUP(F360,Plan1!$B$3:$C$29,2,0)</f>
        <v>South</v>
      </c>
      <c r="F360" s="193" t="s">
        <v>776</v>
      </c>
      <c r="G360" s="261" t="s">
        <v>555</v>
      </c>
      <c r="H360" s="262" t="s">
        <v>952</v>
      </c>
      <c r="I360" s="262" t="s">
        <v>1018</v>
      </c>
      <c r="J360" s="265">
        <v>2710.61</v>
      </c>
      <c r="K360" s="271">
        <v>82</v>
      </c>
      <c r="L360" s="271">
        <v>82</v>
      </c>
      <c r="M360" s="216"/>
    </row>
    <row r="361" spans="2:13" ht="19.5" customHeight="1">
      <c r="B361" s="266" t="s">
        <v>488</v>
      </c>
      <c r="C361" s="260">
        <v>39058</v>
      </c>
      <c r="D361" s="260" t="s">
        <v>13</v>
      </c>
      <c r="E361" s="267" t="str">
        <f>VLOOKUP(F361,Plan1!$B$3:$C$29,2,0)</f>
        <v>Midwest</v>
      </c>
      <c r="F361" s="193" t="s">
        <v>495</v>
      </c>
      <c r="G361" s="261" t="s">
        <v>573</v>
      </c>
      <c r="H361" s="262" t="s">
        <v>953</v>
      </c>
      <c r="I361" s="262" t="s">
        <v>1018</v>
      </c>
      <c r="J361" s="265">
        <v>2477.9899999999998</v>
      </c>
      <c r="K361" s="271">
        <v>81</v>
      </c>
      <c r="L361" s="271">
        <v>81</v>
      </c>
      <c r="M361" s="216"/>
    </row>
    <row r="362" spans="2:13" ht="19.5" customHeight="1">
      <c r="B362" s="266" t="s">
        <v>488</v>
      </c>
      <c r="C362" s="260">
        <v>39057</v>
      </c>
      <c r="D362" s="260" t="s">
        <v>13</v>
      </c>
      <c r="E362" s="267" t="str">
        <f>VLOOKUP(F362,Plan1!$B$3:$C$29,2,0)</f>
        <v>Southeast</v>
      </c>
      <c r="F362" s="193" t="s">
        <v>494</v>
      </c>
      <c r="G362" s="261" t="s">
        <v>520</v>
      </c>
      <c r="H362" s="262" t="s">
        <v>954</v>
      </c>
      <c r="I362" s="262" t="s">
        <v>1018</v>
      </c>
      <c r="J362" s="265">
        <v>2431.9300000000003</v>
      </c>
      <c r="K362" s="271">
        <v>80</v>
      </c>
      <c r="L362" s="271">
        <v>80</v>
      </c>
      <c r="M362" s="216"/>
    </row>
    <row r="363" spans="2:13" ht="19.5" customHeight="1">
      <c r="B363" s="266" t="s">
        <v>488</v>
      </c>
      <c r="C363" s="260">
        <v>39056</v>
      </c>
      <c r="D363" s="260" t="s">
        <v>13</v>
      </c>
      <c r="E363" s="267" t="str">
        <f>VLOOKUP(F363,Plan1!$B$3:$C$29,2,0)</f>
        <v>Southeast</v>
      </c>
      <c r="F363" s="193" t="s">
        <v>490</v>
      </c>
      <c r="G363" s="261" t="s">
        <v>497</v>
      </c>
      <c r="H363" s="262" t="s">
        <v>846</v>
      </c>
      <c r="I363" s="262" t="s">
        <v>1018</v>
      </c>
      <c r="J363" s="265">
        <v>2286.85</v>
      </c>
      <c r="K363" s="271">
        <v>79</v>
      </c>
      <c r="L363" s="271">
        <v>79</v>
      </c>
      <c r="M363" s="216"/>
    </row>
    <row r="364" spans="2:13" ht="19.5" customHeight="1">
      <c r="B364" s="266" t="s">
        <v>488</v>
      </c>
      <c r="C364" s="260">
        <v>39045</v>
      </c>
      <c r="D364" s="260" t="s">
        <v>13</v>
      </c>
      <c r="E364" s="267" t="str">
        <f>VLOOKUP(F364,Plan1!$B$3:$C$29,2,0)</f>
        <v>Northeast</v>
      </c>
      <c r="F364" s="193" t="s">
        <v>492</v>
      </c>
      <c r="G364" s="261" t="s">
        <v>537</v>
      </c>
      <c r="H364" s="262" t="s">
        <v>955</v>
      </c>
      <c r="I364" s="262" t="s">
        <v>1018</v>
      </c>
      <c r="J364" s="265">
        <v>4767.21</v>
      </c>
      <c r="K364" s="271">
        <v>78</v>
      </c>
      <c r="L364" s="271">
        <v>78</v>
      </c>
      <c r="M364" s="216"/>
    </row>
    <row r="365" spans="2:13" ht="19.5" customHeight="1">
      <c r="B365" s="266" t="s">
        <v>488</v>
      </c>
      <c r="C365" s="260">
        <v>39030</v>
      </c>
      <c r="D365" s="260" t="s">
        <v>13</v>
      </c>
      <c r="E365" s="267" t="str">
        <f>VLOOKUP(F365,Plan1!$B$3:$C$29,2,0)</f>
        <v>Southeast</v>
      </c>
      <c r="F365" s="193" t="s">
        <v>494</v>
      </c>
      <c r="G365" s="261" t="s">
        <v>520</v>
      </c>
      <c r="H365" s="262" t="s">
        <v>956</v>
      </c>
      <c r="I365" s="262" t="s">
        <v>1018</v>
      </c>
      <c r="J365" s="265">
        <v>3517.6899999999996</v>
      </c>
      <c r="K365" s="271">
        <v>77</v>
      </c>
      <c r="L365" s="271">
        <v>77</v>
      </c>
      <c r="M365" s="216"/>
    </row>
    <row r="366" spans="2:13" ht="19.5" customHeight="1">
      <c r="B366" s="266" t="s">
        <v>488</v>
      </c>
      <c r="C366" s="260">
        <v>39016</v>
      </c>
      <c r="D366" s="260" t="s">
        <v>13</v>
      </c>
      <c r="E366" s="267" t="str">
        <f>VLOOKUP(F366,Plan1!$B$3:$C$29,2,0)</f>
        <v>South</v>
      </c>
      <c r="F366" s="193" t="s">
        <v>776</v>
      </c>
      <c r="G366" s="261" t="s">
        <v>902</v>
      </c>
      <c r="H366" s="262" t="s">
        <v>957</v>
      </c>
      <c r="I366" s="262" t="s">
        <v>1018</v>
      </c>
      <c r="J366" s="265">
        <v>2973.0600000000004</v>
      </c>
      <c r="K366" s="271">
        <v>76</v>
      </c>
      <c r="L366" s="271">
        <v>76</v>
      </c>
      <c r="M366" s="216"/>
    </row>
    <row r="367" spans="2:13" ht="19.5" customHeight="1">
      <c r="B367" s="266" t="s">
        <v>488</v>
      </c>
      <c r="C367" s="260">
        <v>38988</v>
      </c>
      <c r="D367" s="260" t="s">
        <v>12</v>
      </c>
      <c r="E367" s="267" t="str">
        <f>VLOOKUP(F367,Plan1!$B$3:$C$29,2,0)</f>
        <v>Northeast</v>
      </c>
      <c r="F367" s="193" t="s">
        <v>493</v>
      </c>
      <c r="G367" s="261" t="s">
        <v>501</v>
      </c>
      <c r="H367" s="262" t="s">
        <v>618</v>
      </c>
      <c r="I367" s="262" t="s">
        <v>1018</v>
      </c>
      <c r="J367" s="265">
        <v>4960.66</v>
      </c>
      <c r="K367" s="271">
        <v>75</v>
      </c>
      <c r="L367" s="271">
        <v>75</v>
      </c>
      <c r="M367" s="216"/>
    </row>
    <row r="368" spans="2:13" ht="19.5" customHeight="1">
      <c r="B368" s="266" t="s">
        <v>488</v>
      </c>
      <c r="C368" s="260">
        <v>38986</v>
      </c>
      <c r="D368" s="260" t="s">
        <v>12</v>
      </c>
      <c r="E368" s="267" t="str">
        <f>VLOOKUP(F368,Plan1!$B$3:$C$29,2,0)</f>
        <v>Southeast</v>
      </c>
      <c r="F368" s="193" t="s">
        <v>490</v>
      </c>
      <c r="G368" s="261" t="s">
        <v>497</v>
      </c>
      <c r="H368" s="262" t="s">
        <v>958</v>
      </c>
      <c r="I368" s="262" t="s">
        <v>1018</v>
      </c>
      <c r="J368" s="265">
        <v>2285.14</v>
      </c>
      <c r="K368" s="271">
        <v>74</v>
      </c>
      <c r="L368" s="271">
        <v>74</v>
      </c>
      <c r="M368" s="216"/>
    </row>
    <row r="369" spans="2:13" ht="19.5" customHeight="1">
      <c r="B369" s="266" t="s">
        <v>488</v>
      </c>
      <c r="C369" s="260">
        <v>38974</v>
      </c>
      <c r="D369" s="260" t="s">
        <v>12</v>
      </c>
      <c r="E369" s="267" t="str">
        <f>VLOOKUP(F369,Plan1!$B$3:$C$29,2,0)</f>
        <v>South</v>
      </c>
      <c r="F369" s="193" t="s">
        <v>489</v>
      </c>
      <c r="G369" s="261" t="s">
        <v>903</v>
      </c>
      <c r="H369" s="262" t="s">
        <v>959</v>
      </c>
      <c r="I369" s="262" t="s">
        <v>1018</v>
      </c>
      <c r="J369" s="265">
        <v>2195.48</v>
      </c>
      <c r="K369" s="271">
        <v>73</v>
      </c>
      <c r="L369" s="271">
        <v>73</v>
      </c>
      <c r="M369" s="216"/>
    </row>
    <row r="370" spans="2:13" ht="19.5" customHeight="1">
      <c r="B370" s="266" t="s">
        <v>488</v>
      </c>
      <c r="C370" s="260">
        <v>38866</v>
      </c>
      <c r="D370" s="260" t="s">
        <v>11</v>
      </c>
      <c r="E370" s="267" t="str">
        <f>VLOOKUP(F370,Plan1!$B$3:$C$29,2,0)</f>
        <v>Northeast</v>
      </c>
      <c r="F370" s="193" t="s">
        <v>777</v>
      </c>
      <c r="G370" s="261" t="s">
        <v>529</v>
      </c>
      <c r="H370" s="262" t="s">
        <v>960</v>
      </c>
      <c r="I370" s="262" t="s">
        <v>1018</v>
      </c>
      <c r="J370" s="265">
        <v>3365.88</v>
      </c>
      <c r="K370" s="271">
        <v>72</v>
      </c>
      <c r="L370" s="271">
        <v>72</v>
      </c>
      <c r="M370" s="216"/>
    </row>
    <row r="371" spans="2:13" ht="19.5" customHeight="1">
      <c r="B371" s="266" t="s">
        <v>488</v>
      </c>
      <c r="C371" s="260">
        <v>38849</v>
      </c>
      <c r="D371" s="260" t="s">
        <v>11</v>
      </c>
      <c r="E371" s="267" t="str">
        <f>VLOOKUP(F371,Plan1!$B$3:$C$29,2,0)</f>
        <v>Southeast</v>
      </c>
      <c r="F371" s="193" t="s">
        <v>490</v>
      </c>
      <c r="G371" s="261" t="s">
        <v>802</v>
      </c>
      <c r="H371" s="262" t="s">
        <v>632</v>
      </c>
      <c r="I371" s="262" t="s">
        <v>1018</v>
      </c>
      <c r="J371" s="265">
        <v>2992.1499999999996</v>
      </c>
      <c r="K371" s="271">
        <v>71</v>
      </c>
      <c r="L371" s="271">
        <v>71</v>
      </c>
      <c r="M371" s="216"/>
    </row>
    <row r="372" spans="2:13" ht="19.5" customHeight="1">
      <c r="B372" s="266" t="s">
        <v>488</v>
      </c>
      <c r="C372" s="260">
        <v>38846</v>
      </c>
      <c r="D372" s="260" t="s">
        <v>11</v>
      </c>
      <c r="E372" s="267" t="str">
        <f>VLOOKUP(F372,Plan1!$B$3:$C$29,2,0)</f>
        <v>Northeast</v>
      </c>
      <c r="F372" s="193" t="s">
        <v>777</v>
      </c>
      <c r="G372" s="261" t="s">
        <v>529</v>
      </c>
      <c r="H372" s="262" t="s">
        <v>613</v>
      </c>
      <c r="I372" s="262" t="s">
        <v>1018</v>
      </c>
      <c r="J372" s="265">
        <v>4734.8599999999997</v>
      </c>
      <c r="K372" s="271">
        <v>70</v>
      </c>
      <c r="L372" s="271">
        <v>70</v>
      </c>
      <c r="M372" s="216"/>
    </row>
    <row r="373" spans="2:13" ht="19.5" customHeight="1">
      <c r="B373" s="266" t="s">
        <v>488</v>
      </c>
      <c r="C373" s="260">
        <v>38842</v>
      </c>
      <c r="D373" s="260" t="s">
        <v>11</v>
      </c>
      <c r="E373" s="267" t="str">
        <f>VLOOKUP(F373,Plan1!$B$3:$C$29,2,0)</f>
        <v>South</v>
      </c>
      <c r="F373" s="193" t="s">
        <v>790</v>
      </c>
      <c r="G373" s="261" t="s">
        <v>711</v>
      </c>
      <c r="H373" s="262" t="s">
        <v>961</v>
      </c>
      <c r="I373" s="262" t="s">
        <v>1018</v>
      </c>
      <c r="J373" s="265">
        <v>2491.11</v>
      </c>
      <c r="K373" s="271">
        <v>69</v>
      </c>
      <c r="L373" s="271">
        <v>69</v>
      </c>
      <c r="M373" s="216"/>
    </row>
    <row r="374" spans="2:13" ht="19.5" customHeight="1">
      <c r="B374" s="266" t="s">
        <v>488</v>
      </c>
      <c r="C374" s="260">
        <v>38805</v>
      </c>
      <c r="D374" s="260" t="s">
        <v>9</v>
      </c>
      <c r="E374" s="267" t="str">
        <f>VLOOKUP(F374,Plan1!$B$3:$C$29,2,0)</f>
        <v>Northeast</v>
      </c>
      <c r="F374" s="193" t="s">
        <v>493</v>
      </c>
      <c r="G374" s="261" t="s">
        <v>501</v>
      </c>
      <c r="H374" s="262" t="s">
        <v>962</v>
      </c>
      <c r="I374" s="262" t="s">
        <v>1016</v>
      </c>
      <c r="J374" s="265">
        <v>5221.3999999999996</v>
      </c>
      <c r="K374" s="271">
        <v>68</v>
      </c>
      <c r="L374" s="271">
        <v>68</v>
      </c>
      <c r="M374" s="216"/>
    </row>
    <row r="375" spans="2:13" ht="19.5" customHeight="1">
      <c r="B375" s="266" t="s">
        <v>488</v>
      </c>
      <c r="C375" s="260">
        <v>38805</v>
      </c>
      <c r="D375" s="260" t="s">
        <v>9</v>
      </c>
      <c r="E375" s="267" t="str">
        <f>VLOOKUP(F375,Plan1!$B$3:$C$29,2,0)</f>
        <v>Northeast</v>
      </c>
      <c r="F375" s="193" t="s">
        <v>493</v>
      </c>
      <c r="G375" s="261" t="s">
        <v>904</v>
      </c>
      <c r="H375" s="262" t="s">
        <v>963</v>
      </c>
      <c r="I375" s="262" t="s">
        <v>1018</v>
      </c>
      <c r="J375" s="265">
        <v>3196.0699999999997</v>
      </c>
      <c r="K375" s="271">
        <v>67</v>
      </c>
      <c r="L375" s="271">
        <v>67</v>
      </c>
      <c r="M375" s="216"/>
    </row>
    <row r="376" spans="2:13" ht="19.5" customHeight="1">
      <c r="B376" s="266" t="s">
        <v>488</v>
      </c>
      <c r="C376" s="260">
        <v>38659</v>
      </c>
      <c r="D376" s="260" t="s">
        <v>8</v>
      </c>
      <c r="E376" s="267" t="str">
        <f>VLOOKUP(F376,Plan1!$B$3:$C$29,2,0)</f>
        <v>South</v>
      </c>
      <c r="F376" s="193" t="s">
        <v>489</v>
      </c>
      <c r="G376" s="261" t="s">
        <v>905</v>
      </c>
      <c r="H376" s="262" t="s">
        <v>964</v>
      </c>
      <c r="I376" s="262" t="s">
        <v>1018</v>
      </c>
      <c r="J376" s="265">
        <v>3119.3799999999997</v>
      </c>
      <c r="K376" s="271">
        <v>66</v>
      </c>
      <c r="L376" s="271">
        <v>66</v>
      </c>
      <c r="M376" s="216"/>
    </row>
    <row r="377" spans="2:13" ht="19.5" customHeight="1">
      <c r="B377" s="266" t="s">
        <v>488</v>
      </c>
      <c r="C377" s="260">
        <v>38652</v>
      </c>
      <c r="D377" s="260" t="s">
        <v>8</v>
      </c>
      <c r="E377" s="267" t="str">
        <f>VLOOKUP(F377,Plan1!$B$3:$C$29,2,0)</f>
        <v>Southeast</v>
      </c>
      <c r="F377" s="193" t="s">
        <v>490</v>
      </c>
      <c r="G377" s="261" t="s">
        <v>809</v>
      </c>
      <c r="H377" s="262" t="s">
        <v>741</v>
      </c>
      <c r="I377" s="262" t="s">
        <v>1018</v>
      </c>
      <c r="J377" s="265">
        <v>3701.24</v>
      </c>
      <c r="K377" s="271">
        <v>65</v>
      </c>
      <c r="L377" s="271">
        <v>65</v>
      </c>
      <c r="M377" s="216"/>
    </row>
    <row r="378" spans="2:13" ht="19.5" customHeight="1">
      <c r="B378" s="266" t="s">
        <v>488</v>
      </c>
      <c r="C378" s="260">
        <v>38470</v>
      </c>
      <c r="D378" s="260" t="s">
        <v>6</v>
      </c>
      <c r="E378" s="267" t="str">
        <f>VLOOKUP(F378,Plan1!$B$3:$C$29,2,0)</f>
        <v>South</v>
      </c>
      <c r="F378" s="193" t="s">
        <v>790</v>
      </c>
      <c r="G378" s="261" t="s">
        <v>580</v>
      </c>
      <c r="H378" s="262" t="s">
        <v>965</v>
      </c>
      <c r="I378" s="262" t="s">
        <v>1018</v>
      </c>
      <c r="J378" s="265">
        <v>3415.13</v>
      </c>
      <c r="K378" s="271">
        <v>64</v>
      </c>
      <c r="L378" s="271">
        <v>64</v>
      </c>
      <c r="M378" s="216"/>
    </row>
    <row r="379" spans="2:13" ht="19.5" customHeight="1">
      <c r="B379" s="266" t="s">
        <v>488</v>
      </c>
      <c r="C379" s="260">
        <v>38462</v>
      </c>
      <c r="D379" s="260" t="s">
        <v>6</v>
      </c>
      <c r="E379" s="267" t="str">
        <f>VLOOKUP(F379,Plan1!$B$3:$C$29,2,0)</f>
        <v>Midwest</v>
      </c>
      <c r="F379" s="193" t="s">
        <v>789</v>
      </c>
      <c r="G379" s="261" t="s">
        <v>574</v>
      </c>
      <c r="H379" s="262" t="s">
        <v>671</v>
      </c>
      <c r="I379" s="262" t="s">
        <v>1018</v>
      </c>
      <c r="J379" s="265">
        <v>3711.4900000000002</v>
      </c>
      <c r="K379" s="271">
        <v>63</v>
      </c>
      <c r="L379" s="271">
        <v>63</v>
      </c>
      <c r="M379" s="216"/>
    </row>
    <row r="380" spans="2:13" ht="19.5" customHeight="1">
      <c r="B380" s="266" t="s">
        <v>488</v>
      </c>
      <c r="C380" s="260">
        <v>38321</v>
      </c>
      <c r="D380" s="260" t="s">
        <v>1021</v>
      </c>
      <c r="E380" s="267" t="str">
        <f>VLOOKUP(F380,Plan1!$B$3:$C$29,2,0)</f>
        <v>Midwest</v>
      </c>
      <c r="F380" s="193" t="s">
        <v>491</v>
      </c>
      <c r="G380" s="261" t="s">
        <v>536</v>
      </c>
      <c r="H380" s="262" t="s">
        <v>966</v>
      </c>
      <c r="I380" s="262" t="s">
        <v>1018</v>
      </c>
      <c r="J380" s="265">
        <v>3229.06</v>
      </c>
      <c r="K380" s="271">
        <v>62</v>
      </c>
      <c r="L380" s="271">
        <v>62</v>
      </c>
      <c r="M380" s="216"/>
    </row>
    <row r="381" spans="2:13" ht="19.5" customHeight="1">
      <c r="B381" s="266" t="s">
        <v>488</v>
      </c>
      <c r="C381" s="260">
        <v>38232</v>
      </c>
      <c r="D381" s="260" t="s">
        <v>1030</v>
      </c>
      <c r="E381" s="267" t="str">
        <f>VLOOKUP(F381,Plan1!$B$3:$C$29,2,0)</f>
        <v>Southeast</v>
      </c>
      <c r="F381" s="193" t="s">
        <v>490</v>
      </c>
      <c r="G381" s="261" t="s">
        <v>594</v>
      </c>
      <c r="H381" s="262" t="s">
        <v>967</v>
      </c>
      <c r="I381" s="262" t="s">
        <v>1018</v>
      </c>
      <c r="J381" s="265">
        <v>3142.8</v>
      </c>
      <c r="K381" s="271">
        <v>61</v>
      </c>
      <c r="L381" s="271">
        <v>61</v>
      </c>
      <c r="M381" s="216"/>
    </row>
    <row r="382" spans="2:13" ht="19.5" customHeight="1">
      <c r="B382" s="266" t="s">
        <v>488</v>
      </c>
      <c r="C382" s="260">
        <v>38141</v>
      </c>
      <c r="D382" s="260" t="s">
        <v>1039</v>
      </c>
      <c r="E382" s="267" t="str">
        <f>VLOOKUP(F382,Plan1!$B$3:$C$29,2,0)</f>
        <v>Southeast</v>
      </c>
      <c r="F382" s="193" t="s">
        <v>778</v>
      </c>
      <c r="G382" s="261" t="s">
        <v>562</v>
      </c>
      <c r="H382" s="262" t="s">
        <v>968</v>
      </c>
      <c r="I382" s="262" t="s">
        <v>1016</v>
      </c>
      <c r="J382" s="265">
        <v>2844.72</v>
      </c>
      <c r="K382" s="271">
        <v>60</v>
      </c>
      <c r="L382" s="271">
        <v>60</v>
      </c>
      <c r="M382" s="216"/>
    </row>
    <row r="383" spans="2:13" ht="19.5" customHeight="1">
      <c r="B383" s="266" t="s">
        <v>488</v>
      </c>
      <c r="C383" s="260">
        <v>38064</v>
      </c>
      <c r="D383" s="260" t="s">
        <v>1050</v>
      </c>
      <c r="E383" s="267" t="str">
        <f>VLOOKUP(F383,Plan1!$B$3:$C$29,2,0)</f>
        <v>Southeast</v>
      </c>
      <c r="F383" s="193" t="s">
        <v>778</v>
      </c>
      <c r="G383" s="261" t="s">
        <v>587</v>
      </c>
      <c r="H383" s="262" t="s">
        <v>969</v>
      </c>
      <c r="I383" s="262" t="s">
        <v>1018</v>
      </c>
      <c r="J383" s="265">
        <v>3662.42</v>
      </c>
      <c r="K383" s="271">
        <v>59</v>
      </c>
      <c r="L383" s="271">
        <v>59</v>
      </c>
      <c r="M383" s="216"/>
    </row>
    <row r="384" spans="2:13" ht="19.5" customHeight="1">
      <c r="B384" s="266" t="s">
        <v>488</v>
      </c>
      <c r="C384" s="260">
        <v>37938</v>
      </c>
      <c r="D384" s="260" t="s">
        <v>1022</v>
      </c>
      <c r="E384" s="267" t="str">
        <f>VLOOKUP(F384,Plan1!$B$3:$C$29,2,0)</f>
        <v>South</v>
      </c>
      <c r="F384" s="193" t="s">
        <v>790</v>
      </c>
      <c r="G384" s="261" t="s">
        <v>711</v>
      </c>
      <c r="H384" s="262" t="s">
        <v>970</v>
      </c>
      <c r="I384" s="262" t="s">
        <v>1018</v>
      </c>
      <c r="J384" s="265">
        <v>4317.08</v>
      </c>
      <c r="K384" s="271">
        <v>58</v>
      </c>
      <c r="L384" s="271">
        <v>58</v>
      </c>
      <c r="M384" s="216"/>
    </row>
    <row r="385" spans="2:13" ht="19.5" customHeight="1">
      <c r="B385" s="266" t="s">
        <v>488</v>
      </c>
      <c r="C385" s="260">
        <v>37931</v>
      </c>
      <c r="D385" s="260" t="s">
        <v>1022</v>
      </c>
      <c r="E385" s="267" t="str">
        <f>VLOOKUP(F385,Plan1!$B$3:$C$29,2,0)</f>
        <v>Southeast</v>
      </c>
      <c r="F385" s="193" t="s">
        <v>494</v>
      </c>
      <c r="G385" s="261" t="s">
        <v>520</v>
      </c>
      <c r="H385" s="262" t="s">
        <v>971</v>
      </c>
      <c r="I385" s="262" t="s">
        <v>1018</v>
      </c>
      <c r="J385" s="265">
        <v>3737.18</v>
      </c>
      <c r="K385" s="271">
        <v>57</v>
      </c>
      <c r="L385" s="271">
        <v>57</v>
      </c>
      <c r="M385" s="216"/>
    </row>
    <row r="386" spans="2:13" ht="19.5" customHeight="1">
      <c r="B386" s="266" t="s">
        <v>488</v>
      </c>
      <c r="C386" s="260">
        <v>37800</v>
      </c>
      <c r="D386" s="260" t="s">
        <v>1040</v>
      </c>
      <c r="E386" s="267" t="str">
        <f>VLOOKUP(F386,Plan1!$B$3:$C$29,2,0)</f>
        <v>Southeast</v>
      </c>
      <c r="F386" s="193" t="s">
        <v>781</v>
      </c>
      <c r="G386" s="261" t="s">
        <v>803</v>
      </c>
      <c r="H386" s="262" t="s">
        <v>775</v>
      </c>
      <c r="I386" s="262" t="s">
        <v>1018</v>
      </c>
      <c r="J386" s="265">
        <v>2594.6</v>
      </c>
      <c r="K386" s="271">
        <v>56</v>
      </c>
      <c r="L386" s="271">
        <v>56</v>
      </c>
      <c r="M386" s="216"/>
    </row>
    <row r="387" spans="2:13" ht="19.5" customHeight="1">
      <c r="B387" s="266" t="s">
        <v>488</v>
      </c>
      <c r="C387" s="260">
        <v>37749</v>
      </c>
      <c r="D387" s="260" t="s">
        <v>1040</v>
      </c>
      <c r="E387" s="267" t="str">
        <f>VLOOKUP(F387,Plan1!$B$3:$C$29,2,0)</f>
        <v>Southeast</v>
      </c>
      <c r="F387" s="193" t="s">
        <v>490</v>
      </c>
      <c r="G387" s="261" t="s">
        <v>497</v>
      </c>
      <c r="H387" s="262" t="s">
        <v>972</v>
      </c>
      <c r="I387" s="262" t="s">
        <v>1018</v>
      </c>
      <c r="J387" s="265">
        <v>4266.08</v>
      </c>
      <c r="K387" s="271">
        <v>55</v>
      </c>
      <c r="L387" s="271">
        <v>55</v>
      </c>
      <c r="M387" s="216"/>
    </row>
    <row r="388" spans="2:13" ht="19.5" customHeight="1">
      <c r="B388" s="266" t="s">
        <v>488</v>
      </c>
      <c r="C388" s="260">
        <v>37225</v>
      </c>
      <c r="D388" s="260" t="s">
        <v>1023</v>
      </c>
      <c r="E388" s="267" t="str">
        <f>VLOOKUP(F388,Plan1!$B$3:$C$29,2,0)</f>
        <v>Southeast</v>
      </c>
      <c r="F388" s="193" t="s">
        <v>490</v>
      </c>
      <c r="G388" s="261" t="s">
        <v>526</v>
      </c>
      <c r="H388" s="262" t="s">
        <v>973</v>
      </c>
      <c r="I388" s="262" t="s">
        <v>1018</v>
      </c>
      <c r="J388" s="265">
        <v>4829.84</v>
      </c>
      <c r="K388" s="271">
        <v>54</v>
      </c>
      <c r="L388" s="271">
        <v>54</v>
      </c>
      <c r="M388" s="216"/>
    </row>
    <row r="389" spans="2:13" ht="19.5" customHeight="1">
      <c r="B389" s="266" t="s">
        <v>488</v>
      </c>
      <c r="C389" s="260">
        <v>37161</v>
      </c>
      <c r="D389" s="260" t="s">
        <v>1031</v>
      </c>
      <c r="E389" s="267" t="str">
        <f>VLOOKUP(F389,Plan1!$B$3:$C$29,2,0)</f>
        <v>Southeast</v>
      </c>
      <c r="F389" s="193" t="s">
        <v>494</v>
      </c>
      <c r="G389" s="261" t="s">
        <v>520</v>
      </c>
      <c r="H389" s="262" t="s">
        <v>974</v>
      </c>
      <c r="I389" s="262" t="s">
        <v>1018</v>
      </c>
      <c r="J389" s="265">
        <v>2867.67</v>
      </c>
      <c r="K389" s="271">
        <v>53</v>
      </c>
      <c r="L389" s="271">
        <v>53</v>
      </c>
      <c r="M389" s="216"/>
    </row>
    <row r="390" spans="2:13" ht="19.5" customHeight="1">
      <c r="B390" s="266" t="s">
        <v>488</v>
      </c>
      <c r="C390" s="260">
        <v>37019</v>
      </c>
      <c r="D390" s="260" t="s">
        <v>1042</v>
      </c>
      <c r="E390" s="267" t="str">
        <f>VLOOKUP(F390,Plan1!$B$3:$C$29,2,0)</f>
        <v>Midwest</v>
      </c>
      <c r="F390" s="193" t="s">
        <v>785</v>
      </c>
      <c r="G390" s="261" t="s">
        <v>575</v>
      </c>
      <c r="H390" s="262" t="s">
        <v>975</v>
      </c>
      <c r="I390" s="262" t="s">
        <v>1018</v>
      </c>
      <c r="J390" s="265">
        <v>3737.2400000000002</v>
      </c>
      <c r="K390" s="271">
        <v>52</v>
      </c>
      <c r="L390" s="271">
        <v>52</v>
      </c>
      <c r="M390" s="216"/>
    </row>
    <row r="391" spans="2:13" ht="19.5" customHeight="1">
      <c r="B391" s="266" t="s">
        <v>488</v>
      </c>
      <c r="C391" s="260">
        <v>37014</v>
      </c>
      <c r="D391" s="260" t="s">
        <v>1042</v>
      </c>
      <c r="E391" s="267" t="str">
        <f>VLOOKUP(F391,Plan1!$B$3:$C$29,2,0)</f>
        <v>Southeast</v>
      </c>
      <c r="F391" s="193" t="s">
        <v>778</v>
      </c>
      <c r="G391" s="261" t="s">
        <v>562</v>
      </c>
      <c r="H391" s="262" t="s">
        <v>976</v>
      </c>
      <c r="I391" s="262" t="s">
        <v>1018</v>
      </c>
      <c r="J391" s="265">
        <v>3080.82</v>
      </c>
      <c r="K391" s="271">
        <v>51</v>
      </c>
      <c r="L391" s="271">
        <v>51</v>
      </c>
      <c r="M391" s="216"/>
    </row>
    <row r="392" spans="2:13" ht="19.5" customHeight="1">
      <c r="B392" s="266" t="s">
        <v>488</v>
      </c>
      <c r="C392" s="260">
        <v>36979</v>
      </c>
      <c r="D392" s="260" t="s">
        <v>1051</v>
      </c>
      <c r="E392" s="267" t="str">
        <f>VLOOKUP(F392,Plan1!$B$3:$C$29,2,0)</f>
        <v>South</v>
      </c>
      <c r="F392" s="193" t="s">
        <v>776</v>
      </c>
      <c r="G392" s="261" t="s">
        <v>541</v>
      </c>
      <c r="H392" s="262" t="s">
        <v>977</v>
      </c>
      <c r="I392" s="262" t="s">
        <v>1018</v>
      </c>
      <c r="J392" s="265">
        <v>3433.01</v>
      </c>
      <c r="K392" s="271">
        <v>50</v>
      </c>
      <c r="L392" s="271">
        <v>50</v>
      </c>
      <c r="M392" s="216"/>
    </row>
    <row r="393" spans="2:13" ht="19.5" customHeight="1">
      <c r="B393" s="266" t="s">
        <v>488</v>
      </c>
      <c r="C393" s="260">
        <v>36846</v>
      </c>
      <c r="D393" s="260" t="s">
        <v>1024</v>
      </c>
      <c r="E393" s="267" t="str">
        <f>VLOOKUP(F393,Plan1!$B$3:$C$29,2,0)</f>
        <v>Midwest</v>
      </c>
      <c r="F393" s="193" t="s">
        <v>785</v>
      </c>
      <c r="G393" s="261" t="s">
        <v>575</v>
      </c>
      <c r="H393" s="262" t="s">
        <v>978</v>
      </c>
      <c r="I393" s="262" t="s">
        <v>1018</v>
      </c>
      <c r="J393" s="265">
        <v>3259.96</v>
      </c>
      <c r="K393" s="271">
        <v>49</v>
      </c>
      <c r="L393" s="271">
        <v>49</v>
      </c>
      <c r="M393" s="216"/>
    </row>
    <row r="394" spans="2:13" ht="19.5" customHeight="1">
      <c r="B394" s="266" t="s">
        <v>488</v>
      </c>
      <c r="C394" s="260">
        <v>36826</v>
      </c>
      <c r="D394" s="260" t="s">
        <v>1024</v>
      </c>
      <c r="E394" s="267" t="str">
        <f>VLOOKUP(F394,Plan1!$B$3:$C$29,2,0)</f>
        <v>Southeast</v>
      </c>
      <c r="F394" s="193" t="s">
        <v>778</v>
      </c>
      <c r="G394" s="261" t="s">
        <v>800</v>
      </c>
      <c r="H394" s="262" t="s">
        <v>979</v>
      </c>
      <c r="I394" s="262" t="s">
        <v>1018</v>
      </c>
      <c r="J394" s="265">
        <v>3541.4500000000003</v>
      </c>
      <c r="K394" s="271">
        <v>48</v>
      </c>
      <c r="L394" s="271">
        <v>48</v>
      </c>
      <c r="M394" s="216"/>
    </row>
    <row r="395" spans="2:13" ht="19.5" customHeight="1">
      <c r="B395" s="266" t="s">
        <v>488</v>
      </c>
      <c r="C395" s="260">
        <v>36783</v>
      </c>
      <c r="D395" s="260" t="s">
        <v>1032</v>
      </c>
      <c r="E395" s="267" t="str">
        <f>VLOOKUP(F395,Plan1!$B$3:$C$29,2,0)</f>
        <v>Southeast</v>
      </c>
      <c r="F395" s="193" t="s">
        <v>490</v>
      </c>
      <c r="G395" s="261" t="s">
        <v>594</v>
      </c>
      <c r="H395" s="262" t="s">
        <v>713</v>
      </c>
      <c r="I395" s="262" t="s">
        <v>1018</v>
      </c>
      <c r="J395" s="265">
        <v>4515.82</v>
      </c>
      <c r="K395" s="271">
        <v>47</v>
      </c>
      <c r="L395" s="271">
        <v>47</v>
      </c>
      <c r="M395" s="216"/>
    </row>
    <row r="396" spans="2:13" ht="19.5" customHeight="1">
      <c r="B396" s="266" t="s">
        <v>488</v>
      </c>
      <c r="C396" s="260">
        <v>36657</v>
      </c>
      <c r="D396" s="260" t="s">
        <v>1043</v>
      </c>
      <c r="E396" s="267" t="str">
        <f>VLOOKUP(F396,Plan1!$B$3:$C$29,2,0)</f>
        <v>Southeast</v>
      </c>
      <c r="F396" s="193" t="s">
        <v>490</v>
      </c>
      <c r="G396" s="261" t="s">
        <v>497</v>
      </c>
      <c r="H396" s="262" t="s">
        <v>980</v>
      </c>
      <c r="I396" s="262" t="s">
        <v>1018</v>
      </c>
      <c r="J396" s="265">
        <v>5081.0300000000007</v>
      </c>
      <c r="K396" s="271">
        <v>46</v>
      </c>
      <c r="L396" s="271">
        <v>46</v>
      </c>
      <c r="M396" s="216"/>
    </row>
    <row r="397" spans="2:13" ht="19.5" customHeight="1">
      <c r="B397" s="266" t="s">
        <v>488</v>
      </c>
      <c r="C397" s="260">
        <v>36656</v>
      </c>
      <c r="D397" s="260" t="s">
        <v>1043</v>
      </c>
      <c r="E397" s="267" t="str">
        <f>VLOOKUP(F397,Plan1!$B$3:$C$29,2,0)</f>
        <v>Southeast</v>
      </c>
      <c r="F397" s="193" t="s">
        <v>490</v>
      </c>
      <c r="G397" s="261" t="s">
        <v>497</v>
      </c>
      <c r="H397" s="262" t="s">
        <v>981</v>
      </c>
      <c r="I397" s="262" t="s">
        <v>1018</v>
      </c>
      <c r="J397" s="265">
        <v>3564.33</v>
      </c>
      <c r="K397" s="271">
        <v>45</v>
      </c>
      <c r="L397" s="271">
        <v>45</v>
      </c>
      <c r="M397" s="216"/>
    </row>
    <row r="398" spans="2:13" ht="19.5" customHeight="1">
      <c r="B398" s="266" t="s">
        <v>488</v>
      </c>
      <c r="C398" s="260">
        <v>36650</v>
      </c>
      <c r="D398" s="260" t="s">
        <v>1043</v>
      </c>
      <c r="E398" s="267" t="str">
        <f>VLOOKUP(F398,Plan1!$B$3:$C$29,2,0)</f>
        <v>South</v>
      </c>
      <c r="F398" s="193" t="s">
        <v>790</v>
      </c>
      <c r="G398" s="261" t="s">
        <v>711</v>
      </c>
      <c r="H398" s="262" t="s">
        <v>982</v>
      </c>
      <c r="I398" s="262" t="s">
        <v>1018</v>
      </c>
      <c r="J398" s="265">
        <v>3598.6200000000003</v>
      </c>
      <c r="K398" s="271">
        <v>44</v>
      </c>
      <c r="L398" s="271">
        <v>44</v>
      </c>
      <c r="M398" s="216"/>
    </row>
    <row r="399" spans="2:13" ht="19.5" customHeight="1">
      <c r="B399" s="266" t="s">
        <v>488</v>
      </c>
      <c r="C399" s="260">
        <v>36644</v>
      </c>
      <c r="D399" s="260" t="s">
        <v>1043</v>
      </c>
      <c r="E399" s="267" t="str">
        <f>VLOOKUP(F399,Plan1!$B$3:$C$29,2,0)</f>
        <v>Southeast</v>
      </c>
      <c r="F399" s="193" t="s">
        <v>490</v>
      </c>
      <c r="G399" s="261" t="s">
        <v>590</v>
      </c>
      <c r="H399" s="262" t="s">
        <v>709</v>
      </c>
      <c r="I399" s="262" t="s">
        <v>1018</v>
      </c>
      <c r="J399" s="265">
        <v>3137.38</v>
      </c>
      <c r="K399" s="271">
        <v>43</v>
      </c>
      <c r="L399" s="271">
        <v>43</v>
      </c>
      <c r="M399" s="216"/>
    </row>
    <row r="400" spans="2:13" ht="19.5" customHeight="1">
      <c r="B400" s="266" t="s">
        <v>488</v>
      </c>
      <c r="C400" s="260">
        <v>36643</v>
      </c>
      <c r="D400" s="260" t="s">
        <v>1043</v>
      </c>
      <c r="E400" s="267" t="str">
        <f>VLOOKUP(F400,Plan1!$B$3:$C$29,2,0)</f>
        <v>Southeast</v>
      </c>
      <c r="F400" s="193" t="s">
        <v>490</v>
      </c>
      <c r="G400" s="261" t="s">
        <v>539</v>
      </c>
      <c r="H400" s="262" t="s">
        <v>622</v>
      </c>
      <c r="I400" s="262" t="s">
        <v>1018</v>
      </c>
      <c r="J400" s="265">
        <v>2989.37</v>
      </c>
      <c r="K400" s="271">
        <v>42</v>
      </c>
      <c r="L400" s="271">
        <v>42</v>
      </c>
      <c r="M400" s="216"/>
    </row>
    <row r="401" spans="2:13" ht="19.5" customHeight="1">
      <c r="B401" s="266" t="s">
        <v>488</v>
      </c>
      <c r="C401" s="260">
        <v>36641</v>
      </c>
      <c r="D401" s="260" t="s">
        <v>1043</v>
      </c>
      <c r="E401" s="267" t="str">
        <f>VLOOKUP(F401,Plan1!$B$3:$C$29,2,0)</f>
        <v>Midwest</v>
      </c>
      <c r="F401" s="193" t="s">
        <v>495</v>
      </c>
      <c r="G401" s="261" t="s">
        <v>573</v>
      </c>
      <c r="H401" s="262" t="s">
        <v>983</v>
      </c>
      <c r="I401" s="262" t="s">
        <v>1018</v>
      </c>
      <c r="J401" s="265">
        <v>4118.09</v>
      </c>
      <c r="K401" s="271">
        <v>41</v>
      </c>
      <c r="L401" s="271">
        <v>41</v>
      </c>
      <c r="M401" s="216"/>
    </row>
    <row r="402" spans="2:13" ht="19.5" customHeight="1">
      <c r="B402" s="266" t="s">
        <v>488</v>
      </c>
      <c r="C402" s="260">
        <v>36634</v>
      </c>
      <c r="D402" s="260" t="s">
        <v>1043</v>
      </c>
      <c r="E402" s="267" t="str">
        <f>VLOOKUP(F402,Plan1!$B$3:$C$29,2,0)</f>
        <v>Southeast</v>
      </c>
      <c r="F402" s="193" t="s">
        <v>490</v>
      </c>
      <c r="G402" s="261" t="s">
        <v>497</v>
      </c>
      <c r="H402" s="262" t="s">
        <v>984</v>
      </c>
      <c r="I402" s="262" t="s">
        <v>1018</v>
      </c>
      <c r="J402" s="265">
        <v>4987.2</v>
      </c>
      <c r="K402" s="271">
        <v>40</v>
      </c>
      <c r="L402" s="271">
        <v>40</v>
      </c>
      <c r="M402" s="216"/>
    </row>
    <row r="403" spans="2:13" ht="19.5" customHeight="1">
      <c r="B403" s="266" t="s">
        <v>488</v>
      </c>
      <c r="C403" s="260">
        <v>36627</v>
      </c>
      <c r="D403" s="260" t="s">
        <v>1043</v>
      </c>
      <c r="E403" s="267" t="str">
        <f>VLOOKUP(F403,Plan1!$B$3:$C$29,2,0)</f>
        <v>Southeast</v>
      </c>
      <c r="F403" s="193" t="s">
        <v>490</v>
      </c>
      <c r="G403" s="261" t="s">
        <v>594</v>
      </c>
      <c r="H403" s="262" t="s">
        <v>985</v>
      </c>
      <c r="I403" s="262" t="s">
        <v>1016</v>
      </c>
      <c r="J403" s="265">
        <v>7049.96</v>
      </c>
      <c r="K403" s="271">
        <v>39</v>
      </c>
      <c r="L403" s="271">
        <v>39</v>
      </c>
      <c r="M403" s="216"/>
    </row>
    <row r="404" spans="2:13" ht="19.5" customHeight="1">
      <c r="B404" s="266" t="s">
        <v>488</v>
      </c>
      <c r="C404" s="260">
        <v>36622</v>
      </c>
      <c r="D404" s="260" t="s">
        <v>1043</v>
      </c>
      <c r="E404" s="267" t="str">
        <f>VLOOKUP(F404,Plan1!$B$3:$C$29,2,0)</f>
        <v>Southeast</v>
      </c>
      <c r="F404" s="193" t="s">
        <v>490</v>
      </c>
      <c r="G404" s="261" t="s">
        <v>497</v>
      </c>
      <c r="H404" s="262" t="s">
        <v>986</v>
      </c>
      <c r="I404" s="262" t="s">
        <v>1018</v>
      </c>
      <c r="J404" s="265">
        <v>3583.36</v>
      </c>
      <c r="K404" s="271">
        <v>38</v>
      </c>
      <c r="L404" s="271">
        <v>38</v>
      </c>
      <c r="M404" s="216"/>
    </row>
    <row r="405" spans="2:13" ht="19.5" customHeight="1">
      <c r="B405" s="266" t="s">
        <v>488</v>
      </c>
      <c r="C405" s="260">
        <v>36615</v>
      </c>
      <c r="D405" s="260" t="s">
        <v>1052</v>
      </c>
      <c r="E405" s="267" t="str">
        <f>VLOOKUP(F405,Plan1!$B$3:$C$29,2,0)</f>
        <v>Southeast</v>
      </c>
      <c r="F405" s="193" t="s">
        <v>490</v>
      </c>
      <c r="G405" s="261" t="s">
        <v>497</v>
      </c>
      <c r="H405" s="262" t="s">
        <v>716</v>
      </c>
      <c r="I405" s="262" t="s">
        <v>1018</v>
      </c>
      <c r="J405" s="265">
        <v>5372.2</v>
      </c>
      <c r="K405" s="271">
        <v>37</v>
      </c>
      <c r="L405" s="271">
        <v>37</v>
      </c>
      <c r="M405" s="216"/>
    </row>
    <row r="406" spans="2:13" ht="19.5" customHeight="1">
      <c r="B406" s="266" t="s">
        <v>488</v>
      </c>
      <c r="C406" s="260">
        <v>36601</v>
      </c>
      <c r="D406" s="260" t="s">
        <v>1052</v>
      </c>
      <c r="E406" s="267" t="str">
        <f>VLOOKUP(F406,Plan1!$B$3:$C$29,2,0)</f>
        <v>Southeast</v>
      </c>
      <c r="F406" s="193" t="s">
        <v>490</v>
      </c>
      <c r="G406" s="261" t="s">
        <v>497</v>
      </c>
      <c r="H406" s="262" t="s">
        <v>987</v>
      </c>
      <c r="I406" s="262" t="s">
        <v>1018</v>
      </c>
      <c r="J406" s="265">
        <v>2371.9499999999998</v>
      </c>
      <c r="K406" s="271">
        <v>36</v>
      </c>
      <c r="L406" s="271">
        <v>36</v>
      </c>
      <c r="M406" s="216"/>
    </row>
    <row r="407" spans="2:13" ht="19.5" customHeight="1">
      <c r="B407" s="266" t="s">
        <v>488</v>
      </c>
      <c r="C407" s="260">
        <v>36509</v>
      </c>
      <c r="D407" s="260" t="s">
        <v>1020</v>
      </c>
      <c r="E407" s="267" t="str">
        <f>VLOOKUP(F407,Plan1!$B$3:$C$29,2,0)</f>
        <v>Southeast</v>
      </c>
      <c r="F407" s="193" t="s">
        <v>490</v>
      </c>
      <c r="G407" s="261" t="s">
        <v>590</v>
      </c>
      <c r="H407" s="262" t="s">
        <v>988</v>
      </c>
      <c r="I407" s="262" t="s">
        <v>1018</v>
      </c>
      <c r="J407" s="265">
        <v>3437.1000000000004</v>
      </c>
      <c r="K407" s="271">
        <v>35</v>
      </c>
      <c r="L407" s="271">
        <v>35</v>
      </c>
      <c r="M407" s="216"/>
    </row>
    <row r="408" spans="2:13" ht="19.5" customHeight="1">
      <c r="B408" s="266" t="s">
        <v>488</v>
      </c>
      <c r="C408" s="260">
        <v>36501</v>
      </c>
      <c r="D408" s="260" t="s">
        <v>1020</v>
      </c>
      <c r="E408" s="267" t="str">
        <f>VLOOKUP(F408,Plan1!$B$3:$C$29,2,0)</f>
        <v>Southeast</v>
      </c>
      <c r="F408" s="193" t="s">
        <v>494</v>
      </c>
      <c r="G408" s="261" t="s">
        <v>906</v>
      </c>
      <c r="H408" s="262" t="s">
        <v>989</v>
      </c>
      <c r="I408" s="262" t="s">
        <v>1018</v>
      </c>
      <c r="J408" s="265">
        <v>3963.5299999999997</v>
      </c>
      <c r="K408" s="271">
        <v>34</v>
      </c>
      <c r="L408" s="271">
        <v>34</v>
      </c>
      <c r="M408" s="216"/>
    </row>
    <row r="409" spans="2:13" ht="19.5" customHeight="1">
      <c r="B409" s="266" t="s">
        <v>488</v>
      </c>
      <c r="C409" s="260">
        <v>36497</v>
      </c>
      <c r="D409" s="260" t="s">
        <v>1020</v>
      </c>
      <c r="E409" s="267" t="str">
        <f>VLOOKUP(F409,Plan1!$B$3:$C$29,2,0)</f>
        <v>Midwest</v>
      </c>
      <c r="F409" s="193" t="s">
        <v>785</v>
      </c>
      <c r="G409" s="261" t="s">
        <v>575</v>
      </c>
      <c r="H409" s="262" t="s">
        <v>990</v>
      </c>
      <c r="I409" s="262" t="s">
        <v>1018</v>
      </c>
      <c r="J409" s="265">
        <v>5816.7199999999993</v>
      </c>
      <c r="K409" s="271">
        <v>33</v>
      </c>
      <c r="L409" s="271">
        <v>33</v>
      </c>
      <c r="M409" s="216"/>
    </row>
    <row r="410" spans="2:13" ht="19.5" customHeight="1">
      <c r="B410" s="266" t="s">
        <v>488</v>
      </c>
      <c r="C410" s="260">
        <v>36494</v>
      </c>
      <c r="D410" s="260" t="s">
        <v>1020</v>
      </c>
      <c r="E410" s="267" t="str">
        <f>VLOOKUP(F410,Plan1!$B$3:$C$29,2,0)</f>
        <v>Southeast</v>
      </c>
      <c r="F410" s="193" t="s">
        <v>494</v>
      </c>
      <c r="G410" s="261" t="s">
        <v>535</v>
      </c>
      <c r="H410" s="262" t="s">
        <v>614</v>
      </c>
      <c r="I410" s="262" t="s">
        <v>1018</v>
      </c>
      <c r="J410" s="265">
        <v>4128.2699999999995</v>
      </c>
      <c r="K410" s="271">
        <v>32</v>
      </c>
      <c r="L410" s="271">
        <v>32</v>
      </c>
      <c r="M410" s="216"/>
    </row>
    <row r="411" spans="2:13" ht="19.5" customHeight="1">
      <c r="B411" s="266" t="s">
        <v>488</v>
      </c>
      <c r="C411" s="260">
        <v>36490</v>
      </c>
      <c r="D411" s="260" t="s">
        <v>1020</v>
      </c>
      <c r="E411" s="267" t="str">
        <f>VLOOKUP(F411,Plan1!$B$3:$C$29,2,0)</f>
        <v>Southeast</v>
      </c>
      <c r="F411" s="193" t="s">
        <v>494</v>
      </c>
      <c r="G411" s="261" t="s">
        <v>520</v>
      </c>
      <c r="H411" s="262" t="s">
        <v>991</v>
      </c>
      <c r="I411" s="262" t="s">
        <v>1018</v>
      </c>
      <c r="J411" s="265">
        <v>7101.88</v>
      </c>
      <c r="K411" s="271">
        <v>31</v>
      </c>
      <c r="L411" s="271">
        <v>31</v>
      </c>
      <c r="M411" s="216"/>
    </row>
    <row r="412" spans="2:13" ht="19.5" customHeight="1">
      <c r="B412" s="266" t="s">
        <v>488</v>
      </c>
      <c r="C412" s="260">
        <v>36489</v>
      </c>
      <c r="D412" s="260" t="s">
        <v>1020</v>
      </c>
      <c r="E412" s="267" t="str">
        <f>VLOOKUP(F412,Plan1!$B$3:$C$29,2,0)</f>
        <v>Southeast</v>
      </c>
      <c r="F412" s="193" t="s">
        <v>494</v>
      </c>
      <c r="G412" s="261" t="s">
        <v>520</v>
      </c>
      <c r="H412" s="262" t="s">
        <v>992</v>
      </c>
      <c r="I412" s="262" t="s">
        <v>1018</v>
      </c>
      <c r="J412" s="265">
        <v>5866.77</v>
      </c>
      <c r="K412" s="271">
        <v>30</v>
      </c>
      <c r="L412" s="271">
        <v>30</v>
      </c>
      <c r="M412" s="216"/>
    </row>
    <row r="413" spans="2:13" ht="19.5" customHeight="1">
      <c r="B413" s="266" t="s">
        <v>488</v>
      </c>
      <c r="C413" s="260">
        <v>36486</v>
      </c>
      <c r="D413" s="260" t="s">
        <v>1020</v>
      </c>
      <c r="E413" s="267" t="str">
        <f>VLOOKUP(F413,Plan1!$B$3:$C$29,2,0)</f>
        <v>Southeast</v>
      </c>
      <c r="F413" s="193" t="s">
        <v>778</v>
      </c>
      <c r="G413" s="261" t="s">
        <v>562</v>
      </c>
      <c r="H413" s="262" t="s">
        <v>670</v>
      </c>
      <c r="I413" s="262" t="s">
        <v>1018</v>
      </c>
      <c r="J413" s="265">
        <v>4712.5199999999995</v>
      </c>
      <c r="K413" s="271">
        <v>29</v>
      </c>
      <c r="L413" s="271">
        <v>29</v>
      </c>
      <c r="M413" s="216"/>
    </row>
    <row r="414" spans="2:13" ht="19.5" customHeight="1">
      <c r="B414" s="266" t="s">
        <v>488</v>
      </c>
      <c r="C414" s="260">
        <v>36474</v>
      </c>
      <c r="D414" s="260" t="s">
        <v>1020</v>
      </c>
      <c r="E414" s="267" t="str">
        <f>VLOOKUP(F414,Plan1!$B$3:$C$29,2,0)</f>
        <v>Southeast</v>
      </c>
      <c r="F414" s="193" t="s">
        <v>490</v>
      </c>
      <c r="G414" s="261" t="s">
        <v>497</v>
      </c>
      <c r="H414" s="262" t="s">
        <v>676</v>
      </c>
      <c r="I414" s="262" t="s">
        <v>1018</v>
      </c>
      <c r="J414" s="265">
        <v>2516.44</v>
      </c>
      <c r="K414" s="271">
        <v>28</v>
      </c>
      <c r="L414" s="271">
        <v>28</v>
      </c>
      <c r="M414" s="216"/>
    </row>
    <row r="415" spans="2:13" ht="19.5" customHeight="1">
      <c r="B415" s="266" t="s">
        <v>488</v>
      </c>
      <c r="C415" s="260">
        <v>36469</v>
      </c>
      <c r="D415" s="260" t="s">
        <v>1020</v>
      </c>
      <c r="E415" s="267" t="str">
        <f>VLOOKUP(F415,Plan1!$B$3:$C$29,2,0)</f>
        <v>Southeast</v>
      </c>
      <c r="F415" s="193" t="s">
        <v>494</v>
      </c>
      <c r="G415" s="261" t="s">
        <v>520</v>
      </c>
      <c r="H415" s="262" t="s">
        <v>993</v>
      </c>
      <c r="I415" s="262" t="s">
        <v>1018</v>
      </c>
      <c r="J415" s="265">
        <v>3639.6800000000003</v>
      </c>
      <c r="K415" s="271">
        <v>27</v>
      </c>
      <c r="L415" s="271">
        <v>27</v>
      </c>
      <c r="M415" s="216"/>
    </row>
    <row r="416" spans="2:13" ht="19.5" customHeight="1">
      <c r="B416" s="266" t="s">
        <v>488</v>
      </c>
      <c r="C416" s="260">
        <v>36468</v>
      </c>
      <c r="D416" s="260" t="s">
        <v>1020</v>
      </c>
      <c r="E416" s="267" t="str">
        <f>VLOOKUP(F416,Plan1!$B$3:$C$29,2,0)</f>
        <v>Southeast</v>
      </c>
      <c r="F416" s="193" t="s">
        <v>490</v>
      </c>
      <c r="G416" s="261" t="s">
        <v>497</v>
      </c>
      <c r="H416" s="262" t="s">
        <v>845</v>
      </c>
      <c r="I416" s="262" t="s">
        <v>1018</v>
      </c>
      <c r="J416" s="265">
        <v>3761.04</v>
      </c>
      <c r="K416" s="271">
        <v>26</v>
      </c>
      <c r="L416" s="271">
        <v>26</v>
      </c>
      <c r="M416" s="216"/>
    </row>
    <row r="417" spans="2:13" ht="19.5" customHeight="1">
      <c r="B417" s="266" t="s">
        <v>488</v>
      </c>
      <c r="C417" s="260">
        <v>36447</v>
      </c>
      <c r="D417" s="260" t="s">
        <v>1020</v>
      </c>
      <c r="E417" s="267" t="str">
        <f>VLOOKUP(F417,Plan1!$B$3:$C$29,2,0)</f>
        <v>Southeast</v>
      </c>
      <c r="F417" s="193" t="s">
        <v>494</v>
      </c>
      <c r="G417" s="261" t="s">
        <v>520</v>
      </c>
      <c r="H417" s="262" t="s">
        <v>994</v>
      </c>
      <c r="I417" s="262" t="s">
        <v>1018</v>
      </c>
      <c r="J417" s="265">
        <v>3169.06</v>
      </c>
      <c r="K417" s="271">
        <v>25</v>
      </c>
      <c r="L417" s="271">
        <v>25</v>
      </c>
      <c r="M417" s="216"/>
    </row>
    <row r="418" spans="2:13" ht="19.5" customHeight="1">
      <c r="B418" s="266" t="s">
        <v>488</v>
      </c>
      <c r="C418" s="260">
        <v>36433</v>
      </c>
      <c r="D418" s="260" t="s">
        <v>1033</v>
      </c>
      <c r="E418" s="267" t="str">
        <f>VLOOKUP(F418,Plan1!$B$3:$C$29,2,0)</f>
        <v>Southeast</v>
      </c>
      <c r="F418" s="193" t="s">
        <v>490</v>
      </c>
      <c r="G418" s="261" t="s">
        <v>497</v>
      </c>
      <c r="H418" s="262" t="s">
        <v>995</v>
      </c>
      <c r="I418" s="262" t="s">
        <v>1018</v>
      </c>
      <c r="J418" s="265">
        <v>3561.16</v>
      </c>
      <c r="K418" s="271">
        <v>24</v>
      </c>
      <c r="L418" s="271">
        <v>24</v>
      </c>
      <c r="M418" s="216"/>
    </row>
    <row r="419" spans="2:13" ht="19.5" customHeight="1">
      <c r="B419" s="266" t="s">
        <v>488</v>
      </c>
      <c r="C419" s="260">
        <v>36285</v>
      </c>
      <c r="D419" s="260" t="s">
        <v>1044</v>
      </c>
      <c r="E419" s="267" t="str">
        <f>VLOOKUP(F419,Plan1!$B$3:$C$29,2,0)</f>
        <v>Southeast</v>
      </c>
      <c r="F419" s="193" t="s">
        <v>490</v>
      </c>
      <c r="G419" s="261" t="s">
        <v>576</v>
      </c>
      <c r="H419" s="262" t="s">
        <v>673</v>
      </c>
      <c r="I419" s="262" t="s">
        <v>1018</v>
      </c>
      <c r="J419" s="265">
        <v>4524.92</v>
      </c>
      <c r="K419" s="271">
        <v>23</v>
      </c>
      <c r="L419" s="271">
        <v>23</v>
      </c>
      <c r="M419" s="216"/>
    </row>
    <row r="420" spans="2:13" ht="19.5" customHeight="1">
      <c r="B420" s="266" t="s">
        <v>488</v>
      </c>
      <c r="C420" s="260">
        <v>36279</v>
      </c>
      <c r="D420" s="260" t="s">
        <v>1044</v>
      </c>
      <c r="E420" s="267" t="str">
        <f>VLOOKUP(F420,Plan1!$B$3:$C$29,2,0)</f>
        <v>Southeast</v>
      </c>
      <c r="F420" s="193" t="s">
        <v>490</v>
      </c>
      <c r="G420" s="261" t="s">
        <v>543</v>
      </c>
      <c r="H420" s="262" t="s">
        <v>996</v>
      </c>
      <c r="I420" s="262" t="s">
        <v>1018</v>
      </c>
      <c r="J420" s="265">
        <v>3975.9</v>
      </c>
      <c r="K420" s="271">
        <v>22</v>
      </c>
      <c r="L420" s="271">
        <v>22</v>
      </c>
      <c r="M420" s="216"/>
    </row>
    <row r="421" spans="2:13" ht="19.5" customHeight="1">
      <c r="B421" s="266" t="s">
        <v>488</v>
      </c>
      <c r="C421" s="260">
        <v>36111</v>
      </c>
      <c r="D421" s="260" t="s">
        <v>1025</v>
      </c>
      <c r="E421" s="267" t="str">
        <f>VLOOKUP(F421,Plan1!$B$3:$C$29,2,0)</f>
        <v>Southeast</v>
      </c>
      <c r="F421" s="193" t="s">
        <v>490</v>
      </c>
      <c r="G421" s="261" t="s">
        <v>521</v>
      </c>
      <c r="H421" s="262" t="s">
        <v>997</v>
      </c>
      <c r="I421" s="262" t="s">
        <v>1018</v>
      </c>
      <c r="J421" s="265">
        <v>3382.2299999999996</v>
      </c>
      <c r="K421" s="271">
        <v>21</v>
      </c>
      <c r="L421" s="271">
        <v>21</v>
      </c>
      <c r="M421" s="216"/>
    </row>
    <row r="422" spans="2:13" ht="19.5" customHeight="1">
      <c r="B422" s="266" t="s">
        <v>488</v>
      </c>
      <c r="C422" s="260">
        <v>36088</v>
      </c>
      <c r="D422" s="260" t="s">
        <v>1025</v>
      </c>
      <c r="E422" s="267" t="str">
        <f>VLOOKUP(F422,Plan1!$B$3:$C$29,2,0)</f>
        <v>South</v>
      </c>
      <c r="F422" s="193" t="s">
        <v>790</v>
      </c>
      <c r="G422" s="261" t="s">
        <v>711</v>
      </c>
      <c r="H422" s="262" t="s">
        <v>998</v>
      </c>
      <c r="I422" s="262" t="s">
        <v>1016</v>
      </c>
      <c r="J422" s="265">
        <v>4053.16</v>
      </c>
      <c r="K422" s="271">
        <v>20</v>
      </c>
      <c r="L422" s="271">
        <v>20</v>
      </c>
      <c r="M422" s="216"/>
    </row>
    <row r="423" spans="2:13" ht="19.5" customHeight="1">
      <c r="B423" s="266" t="s">
        <v>488</v>
      </c>
      <c r="C423" s="260">
        <v>36062</v>
      </c>
      <c r="D423" s="260" t="s">
        <v>1034</v>
      </c>
      <c r="E423" s="267" t="str">
        <f>VLOOKUP(F423,Plan1!$B$3:$C$29,2,0)</f>
        <v>Southeast</v>
      </c>
      <c r="F423" s="193" t="s">
        <v>490</v>
      </c>
      <c r="G423" s="261" t="s">
        <v>497</v>
      </c>
      <c r="H423" s="262" t="s">
        <v>999</v>
      </c>
      <c r="I423" s="262" t="s">
        <v>1018</v>
      </c>
      <c r="J423" s="265">
        <v>3922.13</v>
      </c>
      <c r="K423" s="271">
        <v>19</v>
      </c>
      <c r="L423" s="271">
        <v>19</v>
      </c>
      <c r="M423" s="216"/>
    </row>
    <row r="424" spans="2:13" ht="19.5" customHeight="1">
      <c r="B424" s="266" t="s">
        <v>488</v>
      </c>
      <c r="C424" s="260">
        <v>35920</v>
      </c>
      <c r="D424" s="260" t="s">
        <v>1045</v>
      </c>
      <c r="E424" s="267" t="str">
        <f>VLOOKUP(F424,Plan1!$B$3:$C$29,2,0)</f>
        <v>Southeast</v>
      </c>
      <c r="F424" s="193" t="s">
        <v>490</v>
      </c>
      <c r="G424" s="261" t="s">
        <v>584</v>
      </c>
      <c r="H424" s="262" t="s">
        <v>1000</v>
      </c>
      <c r="I424" s="262" t="s">
        <v>1018</v>
      </c>
      <c r="J424" s="265">
        <v>3702.43</v>
      </c>
      <c r="K424" s="271">
        <v>18</v>
      </c>
      <c r="L424" s="271">
        <v>18</v>
      </c>
      <c r="M424" s="216"/>
    </row>
    <row r="425" spans="2:13" ht="19.5" customHeight="1">
      <c r="B425" s="266" t="s">
        <v>488</v>
      </c>
      <c r="C425" s="260">
        <v>35914</v>
      </c>
      <c r="D425" s="260" t="s">
        <v>1045</v>
      </c>
      <c r="E425" s="267" t="str">
        <f>VLOOKUP(F425,Plan1!$B$3:$C$29,2,0)</f>
        <v>South</v>
      </c>
      <c r="F425" s="193" t="s">
        <v>489</v>
      </c>
      <c r="G425" s="261" t="s">
        <v>868</v>
      </c>
      <c r="H425" s="262" t="s">
        <v>1001</v>
      </c>
      <c r="I425" s="262" t="s">
        <v>1018</v>
      </c>
      <c r="J425" s="265">
        <v>4660.1899999999996</v>
      </c>
      <c r="K425" s="271">
        <v>17</v>
      </c>
      <c r="L425" s="271">
        <v>17</v>
      </c>
      <c r="M425" s="216"/>
    </row>
    <row r="426" spans="2:13" ht="19.5" customHeight="1">
      <c r="B426" s="266" t="s">
        <v>488</v>
      </c>
      <c r="C426" s="260">
        <v>35556</v>
      </c>
      <c r="D426" s="260" t="s">
        <v>1046</v>
      </c>
      <c r="E426" s="267" t="str">
        <f>VLOOKUP(F426,Plan1!$B$3:$C$29,2,0)</f>
        <v>South</v>
      </c>
      <c r="F426" s="193" t="s">
        <v>776</v>
      </c>
      <c r="G426" s="261" t="s">
        <v>807</v>
      </c>
      <c r="H426" s="262" t="s">
        <v>1002</v>
      </c>
      <c r="I426" s="262" t="s">
        <v>1018</v>
      </c>
      <c r="J426" s="265">
        <v>3552.5699999999997</v>
      </c>
      <c r="K426" s="271">
        <v>16</v>
      </c>
      <c r="L426" s="271">
        <v>16</v>
      </c>
      <c r="M426" s="216"/>
    </row>
    <row r="427" spans="2:13" ht="19.5" customHeight="1">
      <c r="B427" s="266" t="s">
        <v>488</v>
      </c>
      <c r="C427" s="260">
        <v>35549</v>
      </c>
      <c r="D427" s="260" t="s">
        <v>1046</v>
      </c>
      <c r="E427" s="267" t="str">
        <f>VLOOKUP(F427,Plan1!$B$3:$C$29,2,0)</f>
        <v>Southeast</v>
      </c>
      <c r="F427" s="193" t="s">
        <v>490</v>
      </c>
      <c r="G427" s="261" t="s">
        <v>497</v>
      </c>
      <c r="H427" s="262" t="s">
        <v>1003</v>
      </c>
      <c r="I427" s="262" t="s">
        <v>1018</v>
      </c>
      <c r="J427" s="265">
        <v>4310.1500000000005</v>
      </c>
      <c r="K427" s="271">
        <v>15</v>
      </c>
      <c r="L427" s="271">
        <v>15</v>
      </c>
      <c r="M427" s="216"/>
    </row>
    <row r="428" spans="2:13" ht="19.5" customHeight="1">
      <c r="B428" s="266" t="s">
        <v>488</v>
      </c>
      <c r="C428" s="260">
        <v>35521</v>
      </c>
      <c r="D428" s="260" t="s">
        <v>1046</v>
      </c>
      <c r="E428" s="267" t="str">
        <f>VLOOKUP(F428,Plan1!$B$3:$C$29,2,0)</f>
        <v>Southeast</v>
      </c>
      <c r="F428" s="193" t="s">
        <v>490</v>
      </c>
      <c r="G428" s="261" t="s">
        <v>542</v>
      </c>
      <c r="H428" s="262" t="s">
        <v>1004</v>
      </c>
      <c r="I428" s="262" t="s">
        <v>1018</v>
      </c>
      <c r="J428" s="265">
        <v>4215.13</v>
      </c>
      <c r="K428" s="271">
        <v>14</v>
      </c>
      <c r="L428" s="271">
        <v>14</v>
      </c>
      <c r="M428" s="216"/>
    </row>
    <row r="429" spans="2:13" ht="19.5" customHeight="1">
      <c r="B429" s="266" t="s">
        <v>488</v>
      </c>
      <c r="C429" s="260">
        <v>35388</v>
      </c>
      <c r="D429" s="260" t="s">
        <v>1026</v>
      </c>
      <c r="E429" s="267" t="str">
        <f>VLOOKUP(F429,Plan1!$B$3:$C$29,2,0)</f>
        <v>South</v>
      </c>
      <c r="F429" s="193" t="s">
        <v>489</v>
      </c>
      <c r="G429" s="261" t="s">
        <v>577</v>
      </c>
      <c r="H429" s="262" t="s">
        <v>677</v>
      </c>
      <c r="I429" s="262" t="s">
        <v>1018</v>
      </c>
      <c r="J429" s="265">
        <v>3063.81</v>
      </c>
      <c r="K429" s="271">
        <v>13</v>
      </c>
      <c r="L429" s="271">
        <v>13</v>
      </c>
      <c r="M429" s="216"/>
    </row>
    <row r="430" spans="2:13" ht="19.5" customHeight="1">
      <c r="B430" s="266" t="s">
        <v>488</v>
      </c>
      <c r="C430" s="260">
        <v>35333</v>
      </c>
      <c r="D430" s="260" t="s">
        <v>1035</v>
      </c>
      <c r="E430" s="267" t="str">
        <f>VLOOKUP(F430,Plan1!$B$3:$C$29,2,0)</f>
        <v>South</v>
      </c>
      <c r="F430" s="193" t="s">
        <v>790</v>
      </c>
      <c r="G430" s="261" t="s">
        <v>711</v>
      </c>
      <c r="H430" s="262" t="s">
        <v>1005</v>
      </c>
      <c r="I430" s="262" t="s">
        <v>1018</v>
      </c>
      <c r="J430" s="265">
        <v>3237.67</v>
      </c>
      <c r="K430" s="271">
        <v>12</v>
      </c>
      <c r="L430" s="271">
        <v>12</v>
      </c>
      <c r="M430" s="216"/>
    </row>
    <row r="431" spans="2:13" ht="19.5" customHeight="1">
      <c r="B431" s="266" t="s">
        <v>488</v>
      </c>
      <c r="C431" s="260">
        <v>34971</v>
      </c>
      <c r="D431" s="260" t="s">
        <v>1036</v>
      </c>
      <c r="E431" s="267" t="str">
        <f>VLOOKUP(F431,Plan1!$B$3:$C$29,2,0)</f>
        <v>South</v>
      </c>
      <c r="F431" s="193" t="s">
        <v>776</v>
      </c>
      <c r="G431" s="261" t="s">
        <v>546</v>
      </c>
      <c r="H431" s="262" t="s">
        <v>1006</v>
      </c>
      <c r="I431" s="262" t="s">
        <v>1018</v>
      </c>
      <c r="J431" s="265">
        <v>3307.81</v>
      </c>
      <c r="K431" s="271">
        <v>11</v>
      </c>
      <c r="L431" s="271">
        <v>11</v>
      </c>
      <c r="M431" s="216"/>
    </row>
    <row r="432" spans="2:13" ht="19.5" customHeight="1">
      <c r="B432" s="266" t="s">
        <v>488</v>
      </c>
      <c r="C432" s="260">
        <v>34655</v>
      </c>
      <c r="D432" s="260" t="s">
        <v>1027</v>
      </c>
      <c r="E432" s="267" t="str">
        <f>VLOOKUP(F432,Plan1!$B$3:$C$29,2,0)</f>
        <v>South</v>
      </c>
      <c r="F432" s="193" t="s">
        <v>776</v>
      </c>
      <c r="G432" s="261" t="s">
        <v>555</v>
      </c>
      <c r="H432" s="262" t="s">
        <v>1007</v>
      </c>
      <c r="I432" s="262" t="s">
        <v>1018</v>
      </c>
      <c r="J432" s="265">
        <v>4504.42</v>
      </c>
      <c r="K432" s="271">
        <v>10</v>
      </c>
      <c r="L432" s="271">
        <v>10</v>
      </c>
      <c r="M432" s="216"/>
    </row>
    <row r="433" spans="2:13" ht="19.5" customHeight="1">
      <c r="B433" s="266" t="s">
        <v>488</v>
      </c>
      <c r="C433" s="260">
        <v>34093</v>
      </c>
      <c r="D433" s="260" t="s">
        <v>1047</v>
      </c>
      <c r="E433" s="267" t="str">
        <f>VLOOKUP(F433,Plan1!$B$3:$C$29,2,0)</f>
        <v>South</v>
      </c>
      <c r="F433" s="193" t="s">
        <v>489</v>
      </c>
      <c r="G433" s="261" t="s">
        <v>523</v>
      </c>
      <c r="H433" s="262" t="s">
        <v>719</v>
      </c>
      <c r="I433" s="262" t="s">
        <v>1018</v>
      </c>
      <c r="J433" s="265">
        <v>5655.08</v>
      </c>
      <c r="K433" s="271">
        <v>9</v>
      </c>
      <c r="L433" s="271">
        <v>9</v>
      </c>
      <c r="M433" s="216"/>
    </row>
    <row r="434" spans="2:13" ht="19.5" customHeight="1">
      <c r="B434" s="266" t="s">
        <v>488</v>
      </c>
      <c r="C434" s="260">
        <v>33534</v>
      </c>
      <c r="D434" s="260" t="s">
        <v>1029</v>
      </c>
      <c r="E434" s="267" t="str">
        <f>VLOOKUP(F434,Plan1!$B$3:$C$29,2,0)</f>
        <v>South</v>
      </c>
      <c r="F434" s="193" t="s">
        <v>489</v>
      </c>
      <c r="G434" s="261" t="s">
        <v>538</v>
      </c>
      <c r="H434" s="262" t="s">
        <v>1008</v>
      </c>
      <c r="I434" s="262" t="s">
        <v>1018</v>
      </c>
      <c r="J434" s="265">
        <v>4369.83</v>
      </c>
      <c r="K434" s="271">
        <v>8</v>
      </c>
      <c r="L434" s="271">
        <v>8</v>
      </c>
      <c r="M434" s="216"/>
    </row>
    <row r="435" spans="2:13" ht="19.5" customHeight="1">
      <c r="B435" s="266" t="s">
        <v>488</v>
      </c>
      <c r="C435" s="260">
        <v>31297</v>
      </c>
      <c r="D435" s="260" t="s">
        <v>1037</v>
      </c>
      <c r="E435" s="267" t="str">
        <f>VLOOKUP(F435,Plan1!$B$3:$C$29,2,0)</f>
        <v>South</v>
      </c>
      <c r="F435" s="193" t="s">
        <v>489</v>
      </c>
      <c r="G435" s="261" t="s">
        <v>496</v>
      </c>
      <c r="H435" s="262" t="s">
        <v>1009</v>
      </c>
      <c r="I435" s="262" t="s">
        <v>1016</v>
      </c>
      <c r="J435" s="265">
        <v>2477.91</v>
      </c>
      <c r="K435" s="271">
        <v>7</v>
      </c>
      <c r="L435" s="271">
        <v>7</v>
      </c>
      <c r="M435" s="216"/>
    </row>
    <row r="436" spans="2:13" ht="19.5" customHeight="1">
      <c r="B436" s="266" t="s">
        <v>488</v>
      </c>
      <c r="C436" s="260">
        <v>30419</v>
      </c>
      <c r="D436" s="260" t="s">
        <v>1048</v>
      </c>
      <c r="E436" s="267" t="str">
        <f>VLOOKUP(F436,Plan1!$B$3:$C$29,2,0)</f>
        <v>South</v>
      </c>
      <c r="F436" s="193" t="s">
        <v>489</v>
      </c>
      <c r="G436" s="261" t="s">
        <v>523</v>
      </c>
      <c r="H436" s="262" t="s">
        <v>1010</v>
      </c>
      <c r="I436" s="262" t="s">
        <v>1018</v>
      </c>
      <c r="J436" s="265">
        <v>7009.09</v>
      </c>
      <c r="K436" s="271">
        <v>6</v>
      </c>
      <c r="L436" s="271">
        <v>6</v>
      </c>
      <c r="M436" s="216"/>
    </row>
    <row r="437" spans="2:13" ht="19.5" customHeight="1">
      <c r="B437" s="266" t="s">
        <v>488</v>
      </c>
      <c r="C437" s="260">
        <v>29465</v>
      </c>
      <c r="D437" s="260" t="s">
        <v>1038</v>
      </c>
      <c r="E437" s="267" t="str">
        <f>VLOOKUP(F437,Plan1!$B$3:$C$29,2,0)</f>
        <v>South</v>
      </c>
      <c r="F437" s="193" t="s">
        <v>489</v>
      </c>
      <c r="G437" s="261" t="s">
        <v>884</v>
      </c>
      <c r="H437" s="262" t="s">
        <v>1011</v>
      </c>
      <c r="I437" s="262" t="s">
        <v>1016</v>
      </c>
      <c r="J437" s="265">
        <v>4733.41</v>
      </c>
      <c r="K437" s="271">
        <v>5</v>
      </c>
      <c r="L437" s="271">
        <v>5</v>
      </c>
      <c r="M437" s="216"/>
    </row>
    <row r="438" spans="2:13" ht="19.5" customHeight="1">
      <c r="B438" s="266" t="s">
        <v>488</v>
      </c>
      <c r="C438" s="260">
        <v>28430</v>
      </c>
      <c r="D438" s="260" t="s">
        <v>1028</v>
      </c>
      <c r="E438" s="267" t="str">
        <f>VLOOKUP(F438,Plan1!$B$3:$C$29,2,0)</f>
        <v>South</v>
      </c>
      <c r="F438" s="193" t="s">
        <v>489</v>
      </c>
      <c r="G438" s="261" t="s">
        <v>523</v>
      </c>
      <c r="H438" s="262" t="s">
        <v>1012</v>
      </c>
      <c r="I438" s="262" t="s">
        <v>1016</v>
      </c>
      <c r="J438" s="265">
        <v>10169.44</v>
      </c>
      <c r="K438" s="271">
        <v>4</v>
      </c>
      <c r="L438" s="271">
        <v>4</v>
      </c>
      <c r="M438" s="216"/>
    </row>
    <row r="439" spans="2:13" ht="19.5" customHeight="1">
      <c r="B439" s="266" t="s">
        <v>488</v>
      </c>
      <c r="C439" s="260">
        <v>27860</v>
      </c>
      <c r="D439" s="260" t="s">
        <v>1049</v>
      </c>
      <c r="E439" s="267" t="str">
        <f>VLOOKUP(F439,Plan1!$B$3:$C$29,2,0)</f>
        <v>South</v>
      </c>
      <c r="F439" s="193" t="s">
        <v>489</v>
      </c>
      <c r="G439" s="261" t="s">
        <v>868</v>
      </c>
      <c r="H439" s="262" t="s">
        <v>1013</v>
      </c>
      <c r="I439" s="262" t="s">
        <v>1018</v>
      </c>
      <c r="J439" s="265">
        <v>2485.2199999999998</v>
      </c>
      <c r="K439" s="271">
        <v>3</v>
      </c>
      <c r="L439" s="271">
        <v>3</v>
      </c>
      <c r="M439" s="216"/>
    </row>
    <row r="440" spans="2:13" ht="19.5" customHeight="1">
      <c r="B440" s="266" t="s">
        <v>488</v>
      </c>
      <c r="C440" s="260">
        <v>25906</v>
      </c>
      <c r="D440" s="260" t="s">
        <v>1019</v>
      </c>
      <c r="E440" s="267" t="str">
        <f>VLOOKUP(F440,Plan1!$B$3:$C$29,2,0)</f>
        <v>South</v>
      </c>
      <c r="F440" s="193" t="s">
        <v>489</v>
      </c>
      <c r="G440" s="261" t="s">
        <v>523</v>
      </c>
      <c r="H440" s="262" t="s">
        <v>1014</v>
      </c>
      <c r="I440" s="262" t="s">
        <v>1018</v>
      </c>
      <c r="J440" s="265">
        <v>2763.04</v>
      </c>
      <c r="K440" s="271">
        <v>2</v>
      </c>
      <c r="L440" s="271">
        <v>2</v>
      </c>
      <c r="M440" s="216"/>
    </row>
    <row r="441" spans="2:13" ht="19.5" customHeight="1">
      <c r="B441" s="266" t="s">
        <v>488</v>
      </c>
      <c r="C441" s="260">
        <v>24624</v>
      </c>
      <c r="D441" s="260" t="s">
        <v>1041</v>
      </c>
      <c r="E441" s="267" t="str">
        <f>VLOOKUP(F441,Plan1!$B$3:$C$29,2,0)</f>
        <v>South</v>
      </c>
      <c r="F441" s="193" t="s">
        <v>489</v>
      </c>
      <c r="G441" s="261" t="s">
        <v>578</v>
      </c>
      <c r="H441" s="262" t="s">
        <v>1015</v>
      </c>
      <c r="I441" s="262" t="s">
        <v>1016</v>
      </c>
      <c r="J441" s="265">
        <v>3538.6</v>
      </c>
      <c r="K441" s="271">
        <v>1</v>
      </c>
      <c r="L441" s="271">
        <v>1</v>
      </c>
    </row>
    <row r="443" spans="2:13" s="417" customFormat="1" ht="19.5" customHeight="1" thickBot="1">
      <c r="K443" s="418"/>
      <c r="L443" s="418"/>
    </row>
    <row r="444" spans="2:13" ht="19.5" customHeight="1" thickTop="1"/>
    <row r="447" spans="2:13" ht="19.5" customHeight="1">
      <c r="C447" s="416" t="s">
        <v>1203</v>
      </c>
      <c r="D447" s="410" t="s">
        <v>488</v>
      </c>
      <c r="E447" s="410" t="s">
        <v>518</v>
      </c>
      <c r="F447" s="410" t="s">
        <v>519</v>
      </c>
    </row>
    <row r="448" spans="2:13" ht="19.5" customHeight="1">
      <c r="C448" s="40" t="s">
        <v>833</v>
      </c>
      <c r="D448" s="409">
        <f>COUNTIFS($B$5:$B$441,D$447,$E$5:$E$441,$C448)</f>
        <v>63</v>
      </c>
      <c r="E448" s="414">
        <f>COUNTIFS($B$5:$B$441,E$447,$E$5:$E$441,$C448)+6</f>
        <v>16</v>
      </c>
      <c r="F448" s="409">
        <f>COUNTIFS($B$5:$B$441,F$447,$E$5:$E$441,$C448)</f>
        <v>19</v>
      </c>
    </row>
    <row r="449" spans="3:6" ht="19.5" customHeight="1">
      <c r="C449" s="40" t="s">
        <v>834</v>
      </c>
      <c r="D449" s="409">
        <f>COUNTIFS($B$5:$B$441,D$447,$E$5:$E$441,$C449)</f>
        <v>158</v>
      </c>
      <c r="E449" s="414">
        <f>COUNTIFS($B$5:$B$441,E$447,$E$5:$E$441,$C449)+18</f>
        <v>49</v>
      </c>
      <c r="F449" s="409">
        <f>COUNTIFS($B$5:$B$441,F$447,$E$5:$E$441,$C449)</f>
        <v>45</v>
      </c>
    </row>
    <row r="450" spans="3:6" ht="19.5" customHeight="1">
      <c r="C450" s="40" t="s">
        <v>837</v>
      </c>
      <c r="D450" s="409">
        <f>COUNTIFS($B$5:$B$441,D$447,$E$5:$E$441,$C450)</f>
        <v>24</v>
      </c>
      <c r="E450" s="414">
        <f>COUNTIFS($B$5:$B$441,E$447,$E$5:$E$441,$C450)+2</f>
        <v>9</v>
      </c>
      <c r="F450" s="409">
        <f>COUNTIFS($B$5:$B$441,F$447,$E$5:$E$441,$C450)</f>
        <v>2</v>
      </c>
    </row>
    <row r="451" spans="3:6" ht="19.5" customHeight="1">
      <c r="C451" s="40" t="s">
        <v>836</v>
      </c>
      <c r="D451" s="409">
        <f>COUNTIFS($B$5:$B$441,D$447,$E$5:$E$441,$C451)</f>
        <v>44</v>
      </c>
      <c r="E451" s="409">
        <f>COUNTIFS($B$5:$B$441,E$447,$E$5:$E$441,$C451)</f>
        <v>16</v>
      </c>
      <c r="F451" s="409">
        <f>COUNTIFS($B$5:$B$441,F$447,$E$5:$E$441,$C451)</f>
        <v>0</v>
      </c>
    </row>
    <row r="452" spans="3:6" ht="19.5" customHeight="1">
      <c r="C452" s="412" t="s">
        <v>835</v>
      </c>
      <c r="D452" s="411">
        <f>COUNTIFS($B$5:$B$441,D$447,$E$5:$E$441,$C452)</f>
        <v>17</v>
      </c>
      <c r="E452" s="411">
        <f>COUNTIFS($B$5:$B$441,E$447,$E$5:$E$441,$C452)</f>
        <v>1</v>
      </c>
      <c r="F452" s="411">
        <f>COUNTIFS($B$5:$B$441,F$447,$E$5:$E$441,$C452)</f>
        <v>0</v>
      </c>
    </row>
    <row r="453" spans="3:6" ht="19.5" customHeight="1">
      <c r="C453" s="40" t="s">
        <v>100</v>
      </c>
      <c r="D453" s="410">
        <f>SUM(D448:D452)</f>
        <v>306</v>
      </c>
      <c r="E453" s="410">
        <f>SUM(E448:E452)</f>
        <v>91</v>
      </c>
      <c r="F453" s="410">
        <f>SUM(F448:F452)</f>
        <v>66</v>
      </c>
    </row>
    <row r="455" spans="3:6" ht="19.5" customHeight="1">
      <c r="C455" s="416" t="s">
        <v>1204</v>
      </c>
      <c r="D455" s="410" t="s">
        <v>488</v>
      </c>
      <c r="E455" s="410" t="s">
        <v>518</v>
      </c>
      <c r="F455" s="410" t="s">
        <v>519</v>
      </c>
    </row>
    <row r="456" spans="3:6" ht="19.5" customHeight="1">
      <c r="C456" s="40" t="s">
        <v>794</v>
      </c>
      <c r="D456" s="409">
        <f t="shared" ref="D456:F461" si="0">COUNTIFS($B$5:$B$441,D$455,$F$5:$F$441,$C456)</f>
        <v>1</v>
      </c>
      <c r="E456" s="409">
        <f t="shared" si="0"/>
        <v>0</v>
      </c>
      <c r="F456" s="409">
        <f t="shared" si="0"/>
        <v>0</v>
      </c>
    </row>
    <row r="457" spans="3:6" ht="19.5" customHeight="1">
      <c r="C457" s="40" t="s">
        <v>788</v>
      </c>
      <c r="D457" s="409">
        <f t="shared" si="0"/>
        <v>4</v>
      </c>
      <c r="E457" s="409">
        <f t="shared" si="0"/>
        <v>1</v>
      </c>
      <c r="F457" s="409">
        <f t="shared" si="0"/>
        <v>0</v>
      </c>
    </row>
    <row r="458" spans="3:6" ht="19.5" customHeight="1">
      <c r="C458" s="40" t="s">
        <v>786</v>
      </c>
      <c r="D458" s="409">
        <f t="shared" si="0"/>
        <v>6</v>
      </c>
      <c r="E458" s="409">
        <f t="shared" si="0"/>
        <v>0</v>
      </c>
      <c r="F458" s="409">
        <f t="shared" si="0"/>
        <v>0</v>
      </c>
    </row>
    <row r="459" spans="3:6" ht="19.5" customHeight="1">
      <c r="C459" s="40" t="s">
        <v>791</v>
      </c>
      <c r="D459" s="409">
        <f t="shared" si="0"/>
        <v>1</v>
      </c>
      <c r="E459" s="409">
        <f t="shared" si="0"/>
        <v>0</v>
      </c>
      <c r="F459" s="409">
        <f t="shared" si="0"/>
        <v>0</v>
      </c>
    </row>
    <row r="460" spans="3:6" ht="19.5" customHeight="1">
      <c r="C460" s="40" t="s">
        <v>492</v>
      </c>
      <c r="D460" s="409">
        <f t="shared" si="0"/>
        <v>10</v>
      </c>
      <c r="E460" s="409">
        <f t="shared" si="0"/>
        <v>4</v>
      </c>
      <c r="F460" s="409">
        <f t="shared" si="0"/>
        <v>0</v>
      </c>
    </row>
    <row r="461" spans="3:6" ht="19.5" customHeight="1">
      <c r="C461" s="40" t="s">
        <v>777</v>
      </c>
      <c r="D461" s="409">
        <f t="shared" si="0"/>
        <v>8</v>
      </c>
      <c r="E461" s="409">
        <f t="shared" si="0"/>
        <v>2</v>
      </c>
      <c r="F461" s="409">
        <f t="shared" si="0"/>
        <v>0</v>
      </c>
    </row>
    <row r="462" spans="3:6" ht="19.5" customHeight="1">
      <c r="C462" s="40" t="s">
        <v>785</v>
      </c>
      <c r="D462" s="409">
        <f t="shared" ref="D462:D482" si="1">COUNTIFS($B$5:$B$441,D$455,$F$5:$F$441,$C462)</f>
        <v>8</v>
      </c>
      <c r="E462" s="414">
        <f>COUNTIFS($B$5:$B$441,E$455,$F$5:$F$441,$C462)+1</f>
        <v>4</v>
      </c>
      <c r="F462" s="409">
        <f t="shared" ref="F462:F482" si="2">COUNTIFS($B$5:$B$441,F$455,$F$5:$F$441,$C462)</f>
        <v>2</v>
      </c>
    </row>
    <row r="463" spans="3:6" ht="19.5" customHeight="1">
      <c r="C463" s="40" t="s">
        <v>781</v>
      </c>
      <c r="D463" s="409">
        <f t="shared" si="1"/>
        <v>9</v>
      </c>
      <c r="E463" s="409">
        <f>COUNTIFS($B$5:$B$441,E$455,$F$5:$F$441,$C463)</f>
        <v>2</v>
      </c>
      <c r="F463" s="409">
        <f t="shared" si="2"/>
        <v>0</v>
      </c>
    </row>
    <row r="464" spans="3:6" ht="19.5" customHeight="1">
      <c r="C464" s="40" t="s">
        <v>495</v>
      </c>
      <c r="D464" s="409">
        <f t="shared" si="1"/>
        <v>10</v>
      </c>
      <c r="E464" s="414">
        <f>COUNTIFS($B$5:$B$441,E$455,$F$5:$F$441,$C464)+1</f>
        <v>3</v>
      </c>
      <c r="F464" s="409">
        <f t="shared" si="2"/>
        <v>0</v>
      </c>
    </row>
    <row r="465" spans="3:6" ht="19.5" customHeight="1">
      <c r="C465" s="40" t="s">
        <v>783</v>
      </c>
      <c r="D465" s="409">
        <f t="shared" si="1"/>
        <v>3</v>
      </c>
      <c r="E465" s="409">
        <f>COUNTIFS($B$5:$B$441,E$455,$F$5:$F$441,$C465)</f>
        <v>2</v>
      </c>
      <c r="F465" s="409">
        <f t="shared" si="2"/>
        <v>0</v>
      </c>
    </row>
    <row r="466" spans="3:6" ht="19.5" customHeight="1">
      <c r="C466" s="40" t="s">
        <v>778</v>
      </c>
      <c r="D466" s="409">
        <f t="shared" si="1"/>
        <v>23</v>
      </c>
      <c r="E466" s="414">
        <f>COUNTIFS($B$5:$B$441,E$455,$F$5:$F$441,$C466)+1</f>
        <v>4</v>
      </c>
      <c r="F466" s="409">
        <f t="shared" si="2"/>
        <v>8</v>
      </c>
    </row>
    <row r="467" spans="3:6" ht="19.5" customHeight="1">
      <c r="C467" s="40" t="s">
        <v>789</v>
      </c>
      <c r="D467" s="409">
        <f t="shared" si="1"/>
        <v>3</v>
      </c>
      <c r="E467" s="409">
        <f t="shared" ref="E467:E472" si="3">COUNTIFS($B$5:$B$441,E$455,$F$5:$F$441,$C467)</f>
        <v>1</v>
      </c>
      <c r="F467" s="409">
        <f t="shared" si="2"/>
        <v>0</v>
      </c>
    </row>
    <row r="468" spans="3:6" ht="19.5" customHeight="1">
      <c r="C468" s="40" t="s">
        <v>491</v>
      </c>
      <c r="D468" s="409">
        <f t="shared" si="1"/>
        <v>3</v>
      </c>
      <c r="E468" s="409">
        <f t="shared" si="3"/>
        <v>1</v>
      </c>
      <c r="F468" s="409">
        <f t="shared" si="2"/>
        <v>0</v>
      </c>
    </row>
    <row r="469" spans="3:6" ht="19.5" customHeight="1">
      <c r="C469" s="40" t="s">
        <v>779</v>
      </c>
      <c r="D469" s="409">
        <f t="shared" si="1"/>
        <v>5</v>
      </c>
      <c r="E469" s="409">
        <f t="shared" si="3"/>
        <v>1</v>
      </c>
      <c r="F469" s="409">
        <f t="shared" si="2"/>
        <v>0</v>
      </c>
    </row>
    <row r="470" spans="3:6" ht="19.5" customHeight="1">
      <c r="C470" s="40" t="s">
        <v>787</v>
      </c>
      <c r="D470" s="409">
        <f t="shared" si="1"/>
        <v>3</v>
      </c>
      <c r="E470" s="409">
        <f t="shared" si="3"/>
        <v>1</v>
      </c>
      <c r="F470" s="409">
        <f t="shared" si="2"/>
        <v>0</v>
      </c>
    </row>
    <row r="471" spans="3:6" ht="19.5" customHeight="1">
      <c r="C471" s="40" t="s">
        <v>493</v>
      </c>
      <c r="D471" s="409">
        <f t="shared" si="1"/>
        <v>8</v>
      </c>
      <c r="E471" s="409">
        <f t="shared" si="3"/>
        <v>3</v>
      </c>
      <c r="F471" s="409">
        <f t="shared" si="2"/>
        <v>0</v>
      </c>
    </row>
    <row r="472" spans="3:6" ht="19.5" customHeight="1">
      <c r="C472" s="40" t="s">
        <v>780</v>
      </c>
      <c r="D472" s="409">
        <f t="shared" si="1"/>
        <v>2</v>
      </c>
      <c r="E472" s="409">
        <f t="shared" si="3"/>
        <v>2</v>
      </c>
      <c r="F472" s="409">
        <f t="shared" si="2"/>
        <v>0</v>
      </c>
    </row>
    <row r="473" spans="3:6" ht="19.5" customHeight="1">
      <c r="C473" s="40" t="s">
        <v>790</v>
      </c>
      <c r="D473" s="409">
        <f t="shared" si="1"/>
        <v>15</v>
      </c>
      <c r="E473" s="414">
        <f>COUNTIFS($B$5:$B$441,E$455,$F$5:$F$441,$C473)+3</f>
        <v>6</v>
      </c>
      <c r="F473" s="409">
        <f t="shared" si="2"/>
        <v>2</v>
      </c>
    </row>
    <row r="474" spans="3:6" ht="19.5" customHeight="1">
      <c r="C474" s="40" t="s">
        <v>494</v>
      </c>
      <c r="D474" s="409">
        <f t="shared" si="1"/>
        <v>33</v>
      </c>
      <c r="E474" s="414">
        <f>COUNTIFS($B$5:$B$441,E$455,$F$5:$F$441,$C474)+3</f>
        <v>9</v>
      </c>
      <c r="F474" s="409">
        <f t="shared" si="2"/>
        <v>0</v>
      </c>
    </row>
    <row r="475" spans="3:6" ht="19.5" customHeight="1">
      <c r="C475" s="40" t="s">
        <v>782</v>
      </c>
      <c r="D475" s="409">
        <f t="shared" si="1"/>
        <v>4</v>
      </c>
      <c r="E475" s="409">
        <f>COUNTIFS($B$5:$B$441,E$455,$F$5:$F$441,$C475)</f>
        <v>1</v>
      </c>
      <c r="F475" s="409">
        <f t="shared" si="2"/>
        <v>0</v>
      </c>
    </row>
    <row r="476" spans="3:6" ht="19.5" customHeight="1">
      <c r="C476" s="40" t="s">
        <v>793</v>
      </c>
      <c r="D476" s="409">
        <f t="shared" si="1"/>
        <v>1</v>
      </c>
      <c r="E476" s="409">
        <f>COUNTIFS($B$5:$B$441,E$455,$F$5:$F$441,$C476)</f>
        <v>0</v>
      </c>
      <c r="F476" s="409">
        <f t="shared" si="2"/>
        <v>0</v>
      </c>
    </row>
    <row r="477" spans="3:6" ht="19.5" customHeight="1">
      <c r="C477" s="40" t="s">
        <v>784</v>
      </c>
      <c r="D477" s="272">
        <f t="shared" si="1"/>
        <v>2</v>
      </c>
      <c r="E477" s="272">
        <f>COUNTIFS($B$5:$B$441,E$455,$F$5:$F$441,$C477)</f>
        <v>0</v>
      </c>
      <c r="F477" s="272">
        <f t="shared" si="2"/>
        <v>0</v>
      </c>
    </row>
    <row r="478" spans="3:6" ht="19.5" customHeight="1">
      <c r="C478" s="40" t="s">
        <v>489</v>
      </c>
      <c r="D478" s="272">
        <f t="shared" si="1"/>
        <v>31</v>
      </c>
      <c r="E478" s="414">
        <f>COUNTIFS($B$5:$B$441,E$455,$F$5:$F$441,$C478)+3</f>
        <v>6</v>
      </c>
      <c r="F478" s="272">
        <f t="shared" si="2"/>
        <v>10</v>
      </c>
    </row>
    <row r="479" spans="3:6" ht="19.5" customHeight="1">
      <c r="C479" s="40" t="s">
        <v>776</v>
      </c>
      <c r="D479" s="272">
        <f t="shared" si="1"/>
        <v>17</v>
      </c>
      <c r="E479" s="272">
        <f>COUNTIFS($B$5:$B$441,E$455,$F$5:$F$441,$C479)</f>
        <v>4</v>
      </c>
      <c r="F479" s="272">
        <f t="shared" si="2"/>
        <v>7</v>
      </c>
    </row>
    <row r="480" spans="3:6" ht="19.5" customHeight="1">
      <c r="C480" s="40" t="s">
        <v>792</v>
      </c>
      <c r="D480" s="272">
        <f t="shared" si="1"/>
        <v>2</v>
      </c>
      <c r="E480" s="272">
        <f>COUNTIFS($B$5:$B$441,E$455,$F$5:$F$441,$C480)</f>
        <v>0</v>
      </c>
      <c r="F480" s="272">
        <f t="shared" si="2"/>
        <v>0</v>
      </c>
    </row>
    <row r="481" spans="3:6" ht="19.5" customHeight="1">
      <c r="C481" s="40" t="s">
        <v>490</v>
      </c>
      <c r="D481" s="272">
        <f t="shared" si="1"/>
        <v>93</v>
      </c>
      <c r="E481" s="414">
        <f>COUNTIFS($B$5:$B$441,E$455,$F$5:$F$441,$C481)+14</f>
        <v>34</v>
      </c>
      <c r="F481" s="272">
        <f t="shared" si="2"/>
        <v>37</v>
      </c>
    </row>
    <row r="482" spans="3:6" ht="19.5" customHeight="1">
      <c r="C482" s="412" t="s">
        <v>795</v>
      </c>
      <c r="D482" s="415">
        <f t="shared" si="1"/>
        <v>1</v>
      </c>
      <c r="E482" s="415">
        <f>COUNTIFS($B$5:$B$441,E$455,$F$5:$F$441,$C482)</f>
        <v>0</v>
      </c>
      <c r="F482" s="415">
        <f t="shared" si="2"/>
        <v>0</v>
      </c>
    </row>
    <row r="483" spans="3:6" ht="19.5" customHeight="1">
      <c r="C483" s="38" t="s">
        <v>100</v>
      </c>
      <c r="D483" s="413">
        <f>SUM(D456:D482)</f>
        <v>306</v>
      </c>
      <c r="E483" s="413">
        <f t="shared" ref="E483:F483" si="4">SUM(E456:E482)</f>
        <v>91</v>
      </c>
      <c r="F483" s="413">
        <f t="shared" si="4"/>
        <v>66</v>
      </c>
    </row>
    <row r="484" spans="3:6" ht="19.5" customHeight="1">
      <c r="C484" s="419" t="s">
        <v>1205</v>
      </c>
      <c r="D484" s="420">
        <f>+D483-D453</f>
        <v>0</v>
      </c>
      <c r="E484" s="420">
        <f>+E483-E453</f>
        <v>0</v>
      </c>
      <c r="F484" s="420">
        <f>+F483-F453</f>
        <v>0</v>
      </c>
    </row>
  </sheetData>
  <autoFilter ref="B4:L441"/>
  <sortState ref="C437:C854">
    <sortCondition ref="C437:C854"/>
  </sortState>
  <mergeCells count="1">
    <mergeCell ref="B1:C1"/>
  </mergeCells>
  <conditionalFormatting sqref="B88:B90 B95 B99:B307 B74:B76 B72">
    <cfRule type="containsText" dxfId="230" priority="316" operator="containsText" text="Youcom">
      <formula>NOT(ISERROR(SEARCH("Youcom",B72)))</formula>
    </cfRule>
    <cfRule type="containsText" dxfId="229" priority="317" operator="containsText" text="Camicado">
      <formula>NOT(ISERROR(SEARCH("Camicado",B72)))</formula>
    </cfRule>
    <cfRule type="containsText" dxfId="228" priority="318" operator="containsText" text="Renner">
      <formula>NOT(ISERROR(SEARCH("Renner",B72)))</formula>
    </cfRule>
  </conditionalFormatting>
  <conditionalFormatting sqref="B91:B92">
    <cfRule type="containsText" dxfId="227" priority="313" operator="containsText" text="Youcom">
      <formula>NOT(ISERROR(SEARCH("Youcom",B91)))</formula>
    </cfRule>
    <cfRule type="containsText" dxfId="226" priority="314" operator="containsText" text="Camicado">
      <formula>NOT(ISERROR(SEARCH("Camicado",B91)))</formula>
    </cfRule>
    <cfRule type="containsText" dxfId="225" priority="315" operator="containsText" text="Renner">
      <formula>NOT(ISERROR(SEARCH("Renner",B91)))</formula>
    </cfRule>
  </conditionalFormatting>
  <conditionalFormatting sqref="B93:B94">
    <cfRule type="containsText" dxfId="224" priority="310" operator="containsText" text="Youcom">
      <formula>NOT(ISERROR(SEARCH("Youcom",B93)))</formula>
    </cfRule>
    <cfRule type="containsText" dxfId="223" priority="311" operator="containsText" text="Camicado">
      <formula>NOT(ISERROR(SEARCH("Camicado",B93)))</formula>
    </cfRule>
    <cfRule type="containsText" dxfId="222" priority="312" operator="containsText" text="Renner">
      <formula>NOT(ISERROR(SEARCH("Renner",B93)))</formula>
    </cfRule>
  </conditionalFormatting>
  <conditionalFormatting sqref="B96:B97">
    <cfRule type="containsText" dxfId="221" priority="307" operator="containsText" text="Youcom">
      <formula>NOT(ISERROR(SEARCH("Youcom",B96)))</formula>
    </cfRule>
    <cfRule type="containsText" dxfId="220" priority="308" operator="containsText" text="Camicado">
      <formula>NOT(ISERROR(SEARCH("Camicado",B96)))</formula>
    </cfRule>
    <cfRule type="containsText" dxfId="219" priority="309" operator="containsText" text="Renner">
      <formula>NOT(ISERROR(SEARCH("Renner",B96)))</formula>
    </cfRule>
  </conditionalFormatting>
  <conditionalFormatting sqref="B98">
    <cfRule type="containsText" dxfId="218" priority="304" operator="containsText" text="Youcom">
      <formula>NOT(ISERROR(SEARCH("Youcom",B98)))</formula>
    </cfRule>
    <cfRule type="containsText" dxfId="217" priority="305" operator="containsText" text="Camicado">
      <formula>NOT(ISERROR(SEARCH("Camicado",B98)))</formula>
    </cfRule>
    <cfRule type="containsText" dxfId="216" priority="306" operator="containsText" text="Renner">
      <formula>NOT(ISERROR(SEARCH("Renner",B98)))</formula>
    </cfRule>
  </conditionalFormatting>
  <conditionalFormatting sqref="B87">
    <cfRule type="containsText" dxfId="215" priority="292" operator="containsText" text="Youcom">
      <formula>NOT(ISERROR(SEARCH("Youcom",B87)))</formula>
    </cfRule>
    <cfRule type="containsText" dxfId="214" priority="293" operator="containsText" text="Camicado">
      <formula>NOT(ISERROR(SEARCH("Camicado",B87)))</formula>
    </cfRule>
    <cfRule type="containsText" dxfId="213" priority="294" operator="containsText" text="Renner">
      <formula>NOT(ISERROR(SEARCH("Renner",B87)))</formula>
    </cfRule>
  </conditionalFormatting>
  <conditionalFormatting sqref="B86">
    <cfRule type="containsText" dxfId="212" priority="289" operator="containsText" text="Youcom">
      <formula>NOT(ISERROR(SEARCH("Youcom",B86)))</formula>
    </cfRule>
    <cfRule type="containsText" dxfId="211" priority="290" operator="containsText" text="Camicado">
      <formula>NOT(ISERROR(SEARCH("Camicado",B86)))</formula>
    </cfRule>
    <cfRule type="containsText" dxfId="210" priority="291" operator="containsText" text="Renner">
      <formula>NOT(ISERROR(SEARCH("Renner",B86)))</formula>
    </cfRule>
  </conditionalFormatting>
  <conditionalFormatting sqref="B85">
    <cfRule type="containsText" dxfId="209" priority="286" operator="containsText" text="Youcom">
      <formula>NOT(ISERROR(SEARCH("Youcom",B85)))</formula>
    </cfRule>
    <cfRule type="containsText" dxfId="208" priority="287" operator="containsText" text="Camicado">
      <formula>NOT(ISERROR(SEARCH("Camicado",B85)))</formula>
    </cfRule>
    <cfRule type="containsText" dxfId="207" priority="288" operator="containsText" text="Renner">
      <formula>NOT(ISERROR(SEARCH("Renner",B85)))</formula>
    </cfRule>
  </conditionalFormatting>
  <conditionalFormatting sqref="B84">
    <cfRule type="containsText" dxfId="206" priority="283" operator="containsText" text="Youcom">
      <formula>NOT(ISERROR(SEARCH("Youcom",B84)))</formula>
    </cfRule>
    <cfRule type="containsText" dxfId="205" priority="284" operator="containsText" text="Camicado">
      <formula>NOT(ISERROR(SEARCH("Camicado",B84)))</formula>
    </cfRule>
    <cfRule type="containsText" dxfId="204" priority="285" operator="containsText" text="Renner">
      <formula>NOT(ISERROR(SEARCH("Renner",B84)))</formula>
    </cfRule>
  </conditionalFormatting>
  <conditionalFormatting sqref="B83">
    <cfRule type="containsText" dxfId="203" priority="280" operator="containsText" text="Youcom">
      <formula>NOT(ISERROR(SEARCH("Youcom",B83)))</formula>
    </cfRule>
    <cfRule type="containsText" dxfId="202" priority="281" operator="containsText" text="Camicado">
      <formula>NOT(ISERROR(SEARCH("Camicado",B83)))</formula>
    </cfRule>
    <cfRule type="containsText" dxfId="201" priority="282" operator="containsText" text="Renner">
      <formula>NOT(ISERROR(SEARCH("Renner",B83)))</formula>
    </cfRule>
  </conditionalFormatting>
  <conditionalFormatting sqref="B82">
    <cfRule type="containsText" dxfId="200" priority="271" operator="containsText" text="Youcom">
      <formula>NOT(ISERROR(SEARCH("Youcom",B82)))</formula>
    </cfRule>
    <cfRule type="containsText" dxfId="199" priority="272" operator="containsText" text="Camicado">
      <formula>NOT(ISERROR(SEARCH("Camicado",B82)))</formula>
    </cfRule>
    <cfRule type="containsText" dxfId="198" priority="273" operator="containsText" text="Renner">
      <formula>NOT(ISERROR(SEARCH("Renner",B82)))</formula>
    </cfRule>
  </conditionalFormatting>
  <conditionalFormatting sqref="B81">
    <cfRule type="containsText" dxfId="197" priority="268" operator="containsText" text="Youcom">
      <formula>NOT(ISERROR(SEARCH("Youcom",B81)))</formula>
    </cfRule>
    <cfRule type="containsText" dxfId="196" priority="269" operator="containsText" text="Camicado">
      <formula>NOT(ISERROR(SEARCH("Camicado",B81)))</formula>
    </cfRule>
    <cfRule type="containsText" dxfId="195" priority="270" operator="containsText" text="Renner">
      <formula>NOT(ISERROR(SEARCH("Renner",B81)))</formula>
    </cfRule>
  </conditionalFormatting>
  <conditionalFormatting sqref="B80">
    <cfRule type="containsText" dxfId="194" priority="265" operator="containsText" text="Youcom">
      <formula>NOT(ISERROR(SEARCH("Youcom",B80)))</formula>
    </cfRule>
    <cfRule type="containsText" dxfId="193" priority="266" operator="containsText" text="Camicado">
      <formula>NOT(ISERROR(SEARCH("Camicado",B80)))</formula>
    </cfRule>
    <cfRule type="containsText" dxfId="192" priority="267" operator="containsText" text="Renner">
      <formula>NOT(ISERROR(SEARCH("Renner",B80)))</formula>
    </cfRule>
  </conditionalFormatting>
  <conditionalFormatting sqref="B77">
    <cfRule type="containsText" dxfId="191" priority="262" operator="containsText" text="Youcom">
      <formula>NOT(ISERROR(SEARCH("Youcom",B77)))</formula>
    </cfRule>
    <cfRule type="containsText" dxfId="190" priority="263" operator="containsText" text="Camicado">
      <formula>NOT(ISERROR(SEARCH("Camicado",B77)))</formula>
    </cfRule>
    <cfRule type="containsText" dxfId="189" priority="264" operator="containsText" text="Renner">
      <formula>NOT(ISERROR(SEARCH("Renner",B77)))</formula>
    </cfRule>
  </conditionalFormatting>
  <conditionalFormatting sqref="B78">
    <cfRule type="containsText" dxfId="188" priority="256" operator="containsText" text="Youcom">
      <formula>NOT(ISERROR(SEARCH("Youcom",B78)))</formula>
    </cfRule>
    <cfRule type="containsText" dxfId="187" priority="257" operator="containsText" text="Camicado">
      <formula>NOT(ISERROR(SEARCH("Camicado",B78)))</formula>
    </cfRule>
    <cfRule type="containsText" dxfId="186" priority="258" operator="containsText" text="Renner">
      <formula>NOT(ISERROR(SEARCH("Renner",B78)))</formula>
    </cfRule>
  </conditionalFormatting>
  <conditionalFormatting sqref="B79">
    <cfRule type="containsText" dxfId="185" priority="250" operator="containsText" text="Youcom">
      <formula>NOT(ISERROR(SEARCH("Youcom",B79)))</formula>
    </cfRule>
    <cfRule type="containsText" dxfId="184" priority="251" operator="containsText" text="Camicado">
      <formula>NOT(ISERROR(SEARCH("Camicado",B79)))</formula>
    </cfRule>
    <cfRule type="containsText" dxfId="183" priority="252" operator="containsText" text="Renner">
      <formula>NOT(ISERROR(SEARCH("Renner",B79)))</formula>
    </cfRule>
  </conditionalFormatting>
  <conditionalFormatting sqref="B73">
    <cfRule type="containsText" dxfId="182" priority="247" operator="containsText" text="Youcom">
      <formula>NOT(ISERROR(SEARCH("Youcom",B73)))</formula>
    </cfRule>
    <cfRule type="containsText" dxfId="181" priority="248" operator="containsText" text="Camicado">
      <formula>NOT(ISERROR(SEARCH("Camicado",B73)))</formula>
    </cfRule>
    <cfRule type="containsText" dxfId="180" priority="249" operator="containsText" text="Renner">
      <formula>NOT(ISERROR(SEARCH("Renner",B73)))</formula>
    </cfRule>
  </conditionalFormatting>
  <conditionalFormatting sqref="B71">
    <cfRule type="containsText" dxfId="179" priority="244" operator="containsText" text="Youcom">
      <formula>NOT(ISERROR(SEARCH("Youcom",B71)))</formula>
    </cfRule>
    <cfRule type="containsText" dxfId="178" priority="245" operator="containsText" text="Camicado">
      <formula>NOT(ISERROR(SEARCH("Camicado",B71)))</formula>
    </cfRule>
    <cfRule type="containsText" dxfId="177" priority="246" operator="containsText" text="Renner">
      <formula>NOT(ISERROR(SEARCH("Renner",B71)))</formula>
    </cfRule>
  </conditionalFormatting>
  <conditionalFormatting sqref="B70">
    <cfRule type="containsText" dxfId="176" priority="241" operator="containsText" text="Youcom">
      <formula>NOT(ISERROR(SEARCH("Youcom",B70)))</formula>
    </cfRule>
    <cfRule type="containsText" dxfId="175" priority="242" operator="containsText" text="Camicado">
      <formula>NOT(ISERROR(SEARCH("Camicado",B70)))</formula>
    </cfRule>
    <cfRule type="containsText" dxfId="174" priority="243" operator="containsText" text="Renner">
      <formula>NOT(ISERROR(SEARCH("Renner",B70)))</formula>
    </cfRule>
  </conditionalFormatting>
  <conditionalFormatting sqref="B68:B69">
    <cfRule type="containsText" dxfId="173" priority="238" operator="containsText" text="Youcom">
      <formula>NOT(ISERROR(SEARCH("Youcom",B68)))</formula>
    </cfRule>
    <cfRule type="containsText" dxfId="172" priority="239" operator="containsText" text="Camicado">
      <formula>NOT(ISERROR(SEARCH("Camicado",B68)))</formula>
    </cfRule>
    <cfRule type="containsText" dxfId="171" priority="240" operator="containsText" text="Renner">
      <formula>NOT(ISERROR(SEARCH("Renner",B68)))</formula>
    </cfRule>
  </conditionalFormatting>
  <conditionalFormatting sqref="B67">
    <cfRule type="containsText" dxfId="170" priority="235" operator="containsText" text="Youcom">
      <formula>NOT(ISERROR(SEARCH("Youcom",B67)))</formula>
    </cfRule>
    <cfRule type="containsText" dxfId="169" priority="236" operator="containsText" text="Camicado">
      <formula>NOT(ISERROR(SEARCH("Camicado",B67)))</formula>
    </cfRule>
    <cfRule type="containsText" dxfId="168" priority="237" operator="containsText" text="Renner">
      <formula>NOT(ISERROR(SEARCH("Renner",B67)))</formula>
    </cfRule>
  </conditionalFormatting>
  <conditionalFormatting sqref="B65:B66">
    <cfRule type="containsText" dxfId="167" priority="232" operator="containsText" text="Youcom">
      <formula>NOT(ISERROR(SEARCH("Youcom",B65)))</formula>
    </cfRule>
    <cfRule type="containsText" dxfId="166" priority="233" operator="containsText" text="Camicado">
      <formula>NOT(ISERROR(SEARCH("Camicado",B65)))</formula>
    </cfRule>
    <cfRule type="containsText" dxfId="165" priority="234" operator="containsText" text="Renner">
      <formula>NOT(ISERROR(SEARCH("Renner",B65)))</formula>
    </cfRule>
  </conditionalFormatting>
  <conditionalFormatting sqref="B63:B64">
    <cfRule type="containsText" dxfId="164" priority="229" operator="containsText" text="Youcom">
      <formula>NOT(ISERROR(SEARCH("Youcom",B63)))</formula>
    </cfRule>
    <cfRule type="containsText" dxfId="163" priority="230" operator="containsText" text="Camicado">
      <formula>NOT(ISERROR(SEARCH("Camicado",B63)))</formula>
    </cfRule>
    <cfRule type="containsText" dxfId="162" priority="231" operator="containsText" text="Renner">
      <formula>NOT(ISERROR(SEARCH("Renner",B63)))</formula>
    </cfRule>
  </conditionalFormatting>
  <conditionalFormatting sqref="B61:B62">
    <cfRule type="containsText" dxfId="161" priority="226" operator="containsText" text="Youcom">
      <formula>NOT(ISERROR(SEARCH("Youcom",B61)))</formula>
    </cfRule>
    <cfRule type="containsText" dxfId="160" priority="227" operator="containsText" text="Camicado">
      <formula>NOT(ISERROR(SEARCH("Camicado",B61)))</formula>
    </cfRule>
    <cfRule type="containsText" dxfId="159" priority="228" operator="containsText" text="Renner">
      <formula>NOT(ISERROR(SEARCH("Renner",B61)))</formula>
    </cfRule>
  </conditionalFormatting>
  <conditionalFormatting sqref="B60">
    <cfRule type="containsText" dxfId="158" priority="223" operator="containsText" text="Youcom">
      <formula>NOT(ISERROR(SEARCH("Youcom",B60)))</formula>
    </cfRule>
    <cfRule type="containsText" dxfId="157" priority="224" operator="containsText" text="Camicado">
      <formula>NOT(ISERROR(SEARCH("Camicado",B60)))</formula>
    </cfRule>
    <cfRule type="containsText" dxfId="156" priority="225" operator="containsText" text="Renner">
      <formula>NOT(ISERROR(SEARCH("Renner",B60)))</formula>
    </cfRule>
  </conditionalFormatting>
  <conditionalFormatting sqref="B308:B441">
    <cfRule type="containsText" dxfId="155" priority="220" operator="containsText" text="Youcom">
      <formula>NOT(ISERROR(SEARCH("Youcom",B308)))</formula>
    </cfRule>
    <cfRule type="containsText" dxfId="154" priority="221" operator="containsText" text="Camicado">
      <formula>NOT(ISERROR(SEARCH("Camicado",B308)))</formula>
    </cfRule>
    <cfRule type="containsText" dxfId="153" priority="222" operator="containsText" text="Renner">
      <formula>NOT(ISERROR(SEARCH("Renner",B308)))</formula>
    </cfRule>
  </conditionalFormatting>
  <conditionalFormatting sqref="B59">
    <cfRule type="containsText" dxfId="152" priority="217" operator="containsText" text="Youcom">
      <formula>NOT(ISERROR(SEARCH("Youcom",B59)))</formula>
    </cfRule>
    <cfRule type="containsText" dxfId="151" priority="218" operator="containsText" text="Camicado">
      <formula>NOT(ISERROR(SEARCH("Camicado",B59)))</formula>
    </cfRule>
    <cfRule type="containsText" dxfId="150" priority="219" operator="containsText" text="Renner">
      <formula>NOT(ISERROR(SEARCH("Renner",B59)))</formula>
    </cfRule>
  </conditionalFormatting>
  <conditionalFormatting sqref="B58">
    <cfRule type="containsText" dxfId="149" priority="214" operator="containsText" text="Youcom">
      <formula>NOT(ISERROR(SEARCH("Youcom",B58)))</formula>
    </cfRule>
    <cfRule type="containsText" dxfId="148" priority="215" operator="containsText" text="Camicado">
      <formula>NOT(ISERROR(SEARCH("Camicado",B58)))</formula>
    </cfRule>
    <cfRule type="containsText" dxfId="147" priority="216" operator="containsText" text="Renner">
      <formula>NOT(ISERROR(SEARCH("Renner",B58)))</formula>
    </cfRule>
  </conditionalFormatting>
  <conditionalFormatting sqref="B57">
    <cfRule type="containsText" dxfId="146" priority="211" operator="containsText" text="Youcom">
      <formula>NOT(ISERROR(SEARCH("Youcom",B57)))</formula>
    </cfRule>
    <cfRule type="containsText" dxfId="145" priority="212" operator="containsText" text="Camicado">
      <formula>NOT(ISERROR(SEARCH("Camicado",B57)))</formula>
    </cfRule>
    <cfRule type="containsText" dxfId="144" priority="213" operator="containsText" text="Renner">
      <formula>NOT(ISERROR(SEARCH("Renner",B57)))</formula>
    </cfRule>
  </conditionalFormatting>
  <conditionalFormatting sqref="B56">
    <cfRule type="containsText" dxfId="143" priority="208" operator="containsText" text="Youcom">
      <formula>NOT(ISERROR(SEARCH("Youcom",B56)))</formula>
    </cfRule>
    <cfRule type="containsText" dxfId="142" priority="209" operator="containsText" text="Camicado">
      <formula>NOT(ISERROR(SEARCH("Camicado",B56)))</formula>
    </cfRule>
    <cfRule type="containsText" dxfId="141" priority="210" operator="containsText" text="Renner">
      <formula>NOT(ISERROR(SEARCH("Renner",B56)))</formula>
    </cfRule>
  </conditionalFormatting>
  <conditionalFormatting sqref="B55">
    <cfRule type="containsText" dxfId="140" priority="205" operator="containsText" text="Youcom">
      <formula>NOT(ISERROR(SEARCH("Youcom",B55)))</formula>
    </cfRule>
    <cfRule type="containsText" dxfId="139" priority="206" operator="containsText" text="Camicado">
      <formula>NOT(ISERROR(SEARCH("Camicado",B55)))</formula>
    </cfRule>
    <cfRule type="containsText" dxfId="138" priority="207" operator="containsText" text="Renner">
      <formula>NOT(ISERROR(SEARCH("Renner",B55)))</formula>
    </cfRule>
  </conditionalFormatting>
  <conditionalFormatting sqref="B54">
    <cfRule type="containsText" dxfId="137" priority="202" operator="containsText" text="Youcom">
      <formula>NOT(ISERROR(SEARCH("Youcom",B54)))</formula>
    </cfRule>
    <cfRule type="containsText" dxfId="136" priority="203" operator="containsText" text="Camicado">
      <formula>NOT(ISERROR(SEARCH("Camicado",B54)))</formula>
    </cfRule>
    <cfRule type="containsText" dxfId="135" priority="204" operator="containsText" text="Renner">
      <formula>NOT(ISERROR(SEARCH("Renner",B54)))</formula>
    </cfRule>
  </conditionalFormatting>
  <conditionalFormatting sqref="B52:B53">
    <cfRule type="containsText" dxfId="134" priority="193" operator="containsText" text="Youcom">
      <formula>NOT(ISERROR(SEARCH("Youcom",B52)))</formula>
    </cfRule>
    <cfRule type="containsText" dxfId="133" priority="194" operator="containsText" text="Camicado">
      <formula>NOT(ISERROR(SEARCH("Camicado",B52)))</formula>
    </cfRule>
    <cfRule type="containsText" dxfId="132" priority="195" operator="containsText" text="Renner">
      <formula>NOT(ISERROR(SEARCH("Renner",B52)))</formula>
    </cfRule>
  </conditionalFormatting>
  <conditionalFormatting sqref="B50:B51">
    <cfRule type="containsText" dxfId="131" priority="184" operator="containsText" text="Youcom">
      <formula>NOT(ISERROR(SEARCH("Youcom",B50)))</formula>
    </cfRule>
    <cfRule type="containsText" dxfId="130" priority="185" operator="containsText" text="Camicado">
      <formula>NOT(ISERROR(SEARCH("Camicado",B50)))</formula>
    </cfRule>
    <cfRule type="containsText" dxfId="129" priority="186" operator="containsText" text="Renner">
      <formula>NOT(ISERROR(SEARCH("Renner",B50)))</formula>
    </cfRule>
  </conditionalFormatting>
  <conditionalFormatting sqref="B47:B48">
    <cfRule type="containsText" dxfId="128" priority="181" operator="containsText" text="Youcom">
      <formula>NOT(ISERROR(SEARCH("Youcom",B47)))</formula>
    </cfRule>
    <cfRule type="containsText" dxfId="127" priority="182" operator="containsText" text="Camicado">
      <formula>NOT(ISERROR(SEARCH("Camicado",B47)))</formula>
    </cfRule>
    <cfRule type="containsText" dxfId="126" priority="183" operator="containsText" text="Renner">
      <formula>NOT(ISERROR(SEARCH("Renner",B47)))</formula>
    </cfRule>
  </conditionalFormatting>
  <conditionalFormatting sqref="B49">
    <cfRule type="containsText" dxfId="125" priority="178" operator="containsText" text="Youcom">
      <formula>NOT(ISERROR(SEARCH("Youcom",B49)))</formula>
    </cfRule>
    <cfRule type="containsText" dxfId="124" priority="179" operator="containsText" text="Camicado">
      <formula>NOT(ISERROR(SEARCH("Camicado",B49)))</formula>
    </cfRule>
    <cfRule type="containsText" dxfId="123" priority="180" operator="containsText" text="Renner">
      <formula>NOT(ISERROR(SEARCH("Renner",B49)))</formula>
    </cfRule>
  </conditionalFormatting>
  <conditionalFormatting sqref="B46">
    <cfRule type="containsText" dxfId="122" priority="175" operator="containsText" text="Youcom">
      <formula>NOT(ISERROR(SEARCH("Youcom",B46)))</formula>
    </cfRule>
    <cfRule type="containsText" dxfId="121" priority="176" operator="containsText" text="Camicado">
      <formula>NOT(ISERROR(SEARCH("Camicado",B46)))</formula>
    </cfRule>
    <cfRule type="containsText" dxfId="120" priority="177" operator="containsText" text="Renner">
      <formula>NOT(ISERROR(SEARCH("Renner",B46)))</formula>
    </cfRule>
  </conditionalFormatting>
  <conditionalFormatting sqref="B44:B45">
    <cfRule type="containsText" dxfId="119" priority="172" operator="containsText" text="Youcom">
      <formula>NOT(ISERROR(SEARCH("Youcom",B44)))</formula>
    </cfRule>
    <cfRule type="containsText" dxfId="118" priority="173" operator="containsText" text="Camicado">
      <formula>NOT(ISERROR(SEARCH("Camicado",B44)))</formula>
    </cfRule>
    <cfRule type="containsText" dxfId="117" priority="174" operator="containsText" text="Renner">
      <formula>NOT(ISERROR(SEARCH("Renner",B44)))</formula>
    </cfRule>
  </conditionalFormatting>
  <conditionalFormatting sqref="B43">
    <cfRule type="containsText" dxfId="116" priority="169" operator="containsText" text="Youcom">
      <formula>NOT(ISERROR(SEARCH("Youcom",B43)))</formula>
    </cfRule>
    <cfRule type="containsText" dxfId="115" priority="170" operator="containsText" text="Camicado">
      <formula>NOT(ISERROR(SEARCH("Camicado",B43)))</formula>
    </cfRule>
    <cfRule type="containsText" dxfId="114" priority="171" operator="containsText" text="Renner">
      <formula>NOT(ISERROR(SEARCH("Renner",B43)))</formula>
    </cfRule>
  </conditionalFormatting>
  <conditionalFormatting sqref="B42">
    <cfRule type="containsText" dxfId="113" priority="166" operator="containsText" text="Youcom">
      <formula>NOT(ISERROR(SEARCH("Youcom",B42)))</formula>
    </cfRule>
    <cfRule type="containsText" dxfId="112" priority="167" operator="containsText" text="Camicado">
      <formula>NOT(ISERROR(SEARCH("Camicado",B42)))</formula>
    </cfRule>
    <cfRule type="containsText" dxfId="111" priority="168" operator="containsText" text="Renner">
      <formula>NOT(ISERROR(SEARCH("Renner",B42)))</formula>
    </cfRule>
  </conditionalFormatting>
  <conditionalFormatting sqref="B41">
    <cfRule type="containsText" dxfId="110" priority="163" operator="containsText" text="Youcom">
      <formula>NOT(ISERROR(SEARCH("Youcom",B41)))</formula>
    </cfRule>
    <cfRule type="containsText" dxfId="109" priority="164" operator="containsText" text="Camicado">
      <formula>NOT(ISERROR(SEARCH("Camicado",B41)))</formula>
    </cfRule>
    <cfRule type="containsText" dxfId="108" priority="165" operator="containsText" text="Renner">
      <formula>NOT(ISERROR(SEARCH("Renner",B41)))</formula>
    </cfRule>
  </conditionalFormatting>
  <conditionalFormatting sqref="B40">
    <cfRule type="containsText" dxfId="107" priority="160" operator="containsText" text="Youcom">
      <formula>NOT(ISERROR(SEARCH("Youcom",B40)))</formula>
    </cfRule>
    <cfRule type="containsText" dxfId="106" priority="161" operator="containsText" text="Camicado">
      <formula>NOT(ISERROR(SEARCH("Camicado",B40)))</formula>
    </cfRule>
    <cfRule type="containsText" dxfId="105" priority="162" operator="containsText" text="Renner">
      <formula>NOT(ISERROR(SEARCH("Renner",B40)))</formula>
    </cfRule>
  </conditionalFormatting>
  <conditionalFormatting sqref="B39">
    <cfRule type="containsText" dxfId="104" priority="157" operator="containsText" text="Youcom">
      <formula>NOT(ISERROR(SEARCH("Youcom",B39)))</formula>
    </cfRule>
    <cfRule type="containsText" dxfId="103" priority="158" operator="containsText" text="Camicado">
      <formula>NOT(ISERROR(SEARCH("Camicado",B39)))</formula>
    </cfRule>
    <cfRule type="containsText" dxfId="102" priority="159" operator="containsText" text="Renner">
      <formula>NOT(ISERROR(SEARCH("Renner",B39)))</formula>
    </cfRule>
  </conditionalFormatting>
  <conditionalFormatting sqref="B38">
    <cfRule type="containsText" dxfId="101" priority="154" operator="containsText" text="Youcom">
      <formula>NOT(ISERROR(SEARCH("Youcom",B38)))</formula>
    </cfRule>
    <cfRule type="containsText" dxfId="100" priority="155" operator="containsText" text="Camicado">
      <formula>NOT(ISERROR(SEARCH("Camicado",B38)))</formula>
    </cfRule>
    <cfRule type="containsText" dxfId="99" priority="156" operator="containsText" text="Renner">
      <formula>NOT(ISERROR(SEARCH("Renner",B38)))</formula>
    </cfRule>
  </conditionalFormatting>
  <conditionalFormatting sqref="B37">
    <cfRule type="containsText" dxfId="98" priority="151" operator="containsText" text="Youcom">
      <formula>NOT(ISERROR(SEARCH("Youcom",B37)))</formula>
    </cfRule>
    <cfRule type="containsText" dxfId="97" priority="152" operator="containsText" text="Camicado">
      <formula>NOT(ISERROR(SEARCH("Camicado",B37)))</formula>
    </cfRule>
    <cfRule type="containsText" dxfId="96" priority="153" operator="containsText" text="Renner">
      <formula>NOT(ISERROR(SEARCH("Renner",B37)))</formula>
    </cfRule>
  </conditionalFormatting>
  <conditionalFormatting sqref="B36">
    <cfRule type="containsText" dxfId="95" priority="148" operator="containsText" text="Youcom">
      <formula>NOT(ISERROR(SEARCH("Youcom",B36)))</formula>
    </cfRule>
    <cfRule type="containsText" dxfId="94" priority="149" operator="containsText" text="Camicado">
      <formula>NOT(ISERROR(SEARCH("Camicado",B36)))</formula>
    </cfRule>
    <cfRule type="containsText" dxfId="93" priority="150" operator="containsText" text="Renner">
      <formula>NOT(ISERROR(SEARCH("Renner",B36)))</formula>
    </cfRule>
  </conditionalFormatting>
  <conditionalFormatting sqref="B35">
    <cfRule type="containsText" dxfId="92" priority="145" operator="containsText" text="Youcom">
      <formula>NOT(ISERROR(SEARCH("Youcom",B35)))</formula>
    </cfRule>
    <cfRule type="containsText" dxfId="91" priority="146" operator="containsText" text="Camicado">
      <formula>NOT(ISERROR(SEARCH("Camicado",B35)))</formula>
    </cfRule>
    <cfRule type="containsText" dxfId="90" priority="147" operator="containsText" text="Renner">
      <formula>NOT(ISERROR(SEARCH("Renner",B35)))</formula>
    </cfRule>
  </conditionalFormatting>
  <conditionalFormatting sqref="B34">
    <cfRule type="containsText" dxfId="89" priority="142" operator="containsText" text="Youcom">
      <formula>NOT(ISERROR(SEARCH("Youcom",B34)))</formula>
    </cfRule>
    <cfRule type="containsText" dxfId="88" priority="143" operator="containsText" text="Camicado">
      <formula>NOT(ISERROR(SEARCH("Camicado",B34)))</formula>
    </cfRule>
    <cfRule type="containsText" dxfId="87" priority="144" operator="containsText" text="Renner">
      <formula>NOT(ISERROR(SEARCH("Renner",B34)))</formula>
    </cfRule>
  </conditionalFormatting>
  <conditionalFormatting sqref="B33">
    <cfRule type="containsText" dxfId="86" priority="139" operator="containsText" text="Youcom">
      <formula>NOT(ISERROR(SEARCH("Youcom",B33)))</formula>
    </cfRule>
    <cfRule type="containsText" dxfId="85" priority="140" operator="containsText" text="Camicado">
      <formula>NOT(ISERROR(SEARCH("Camicado",B33)))</formula>
    </cfRule>
    <cfRule type="containsText" dxfId="84" priority="141" operator="containsText" text="Renner">
      <formula>NOT(ISERROR(SEARCH("Renner",B33)))</formula>
    </cfRule>
  </conditionalFormatting>
  <conditionalFormatting sqref="B32">
    <cfRule type="containsText" dxfId="83" priority="136" operator="containsText" text="Youcom">
      <formula>NOT(ISERROR(SEARCH("Youcom",B32)))</formula>
    </cfRule>
    <cfRule type="containsText" dxfId="82" priority="137" operator="containsText" text="Camicado">
      <formula>NOT(ISERROR(SEARCH("Camicado",B32)))</formula>
    </cfRule>
    <cfRule type="containsText" dxfId="81" priority="138" operator="containsText" text="Renner">
      <formula>NOT(ISERROR(SEARCH("Renner",B32)))</formula>
    </cfRule>
  </conditionalFormatting>
  <conditionalFormatting sqref="B31">
    <cfRule type="containsText" dxfId="80" priority="133" operator="containsText" text="Youcom">
      <formula>NOT(ISERROR(SEARCH("Youcom",B31)))</formula>
    </cfRule>
    <cfRule type="containsText" dxfId="79" priority="134" operator="containsText" text="Camicado">
      <formula>NOT(ISERROR(SEARCH("Camicado",B31)))</formula>
    </cfRule>
    <cfRule type="containsText" dxfId="78" priority="135" operator="containsText" text="Renner">
      <formula>NOT(ISERROR(SEARCH("Renner",B31)))</formula>
    </cfRule>
  </conditionalFormatting>
  <conditionalFormatting sqref="B30">
    <cfRule type="containsText" dxfId="77" priority="130" operator="containsText" text="Youcom">
      <formula>NOT(ISERROR(SEARCH("Youcom",B30)))</formula>
    </cfRule>
    <cfRule type="containsText" dxfId="76" priority="131" operator="containsText" text="Camicado">
      <formula>NOT(ISERROR(SEARCH("Camicado",B30)))</formula>
    </cfRule>
    <cfRule type="containsText" dxfId="75" priority="132" operator="containsText" text="Renner">
      <formula>NOT(ISERROR(SEARCH("Renner",B30)))</formula>
    </cfRule>
  </conditionalFormatting>
  <conditionalFormatting sqref="B29">
    <cfRule type="containsText" dxfId="74" priority="127" operator="containsText" text="Youcom">
      <formula>NOT(ISERROR(SEARCH("Youcom",B29)))</formula>
    </cfRule>
    <cfRule type="containsText" dxfId="73" priority="128" operator="containsText" text="Camicado">
      <formula>NOT(ISERROR(SEARCH("Camicado",B29)))</formula>
    </cfRule>
    <cfRule type="containsText" dxfId="72" priority="129" operator="containsText" text="Renner">
      <formula>NOT(ISERROR(SEARCH("Renner",B29)))</formula>
    </cfRule>
  </conditionalFormatting>
  <conditionalFormatting sqref="B28">
    <cfRule type="containsText" dxfId="71" priority="124" operator="containsText" text="Youcom">
      <formula>NOT(ISERROR(SEARCH("Youcom",B28)))</formula>
    </cfRule>
    <cfRule type="containsText" dxfId="70" priority="125" operator="containsText" text="Camicado">
      <formula>NOT(ISERROR(SEARCH("Camicado",B28)))</formula>
    </cfRule>
    <cfRule type="containsText" dxfId="69" priority="126" operator="containsText" text="Renner">
      <formula>NOT(ISERROR(SEARCH("Renner",B28)))</formula>
    </cfRule>
  </conditionalFormatting>
  <conditionalFormatting sqref="B27">
    <cfRule type="containsText" dxfId="68" priority="118" operator="containsText" text="Youcom">
      <formula>NOT(ISERROR(SEARCH("Youcom",B27)))</formula>
    </cfRule>
    <cfRule type="containsText" dxfId="67" priority="119" operator="containsText" text="Camicado">
      <formula>NOT(ISERROR(SEARCH("Camicado",B27)))</formula>
    </cfRule>
    <cfRule type="containsText" dxfId="66" priority="120" operator="containsText" text="Renner">
      <formula>NOT(ISERROR(SEARCH("Renner",B27)))</formula>
    </cfRule>
  </conditionalFormatting>
  <conditionalFormatting sqref="B26">
    <cfRule type="containsText" dxfId="65" priority="115" operator="containsText" text="Youcom">
      <formula>NOT(ISERROR(SEARCH("Youcom",B26)))</formula>
    </cfRule>
    <cfRule type="containsText" dxfId="64" priority="116" operator="containsText" text="Camicado">
      <formula>NOT(ISERROR(SEARCH("Camicado",B26)))</formula>
    </cfRule>
    <cfRule type="containsText" dxfId="63" priority="117" operator="containsText" text="Renner">
      <formula>NOT(ISERROR(SEARCH("Renner",B26)))</formula>
    </cfRule>
  </conditionalFormatting>
  <conditionalFormatting sqref="B24">
    <cfRule type="containsText" dxfId="62" priority="103" operator="containsText" text="Youcom">
      <formula>NOT(ISERROR(SEARCH("Youcom",B24)))</formula>
    </cfRule>
    <cfRule type="containsText" dxfId="61" priority="104" operator="containsText" text="Camicado">
      <formula>NOT(ISERROR(SEARCH("Camicado",B24)))</formula>
    </cfRule>
    <cfRule type="containsText" dxfId="60" priority="105" operator="containsText" text="Renner">
      <formula>NOT(ISERROR(SEARCH("Renner",B24)))</formula>
    </cfRule>
  </conditionalFormatting>
  <conditionalFormatting sqref="B25">
    <cfRule type="containsText" dxfId="59" priority="97" operator="containsText" text="Youcom">
      <formula>NOT(ISERROR(SEARCH("Youcom",B25)))</formula>
    </cfRule>
    <cfRule type="containsText" dxfId="58" priority="98" operator="containsText" text="Camicado">
      <formula>NOT(ISERROR(SEARCH("Camicado",B25)))</formula>
    </cfRule>
    <cfRule type="containsText" dxfId="57" priority="99" operator="containsText" text="Renner">
      <formula>NOT(ISERROR(SEARCH("Renner",B25)))</formula>
    </cfRule>
  </conditionalFormatting>
  <conditionalFormatting sqref="B23">
    <cfRule type="containsText" dxfId="56" priority="91" operator="containsText" text="Youcom">
      <formula>NOT(ISERROR(SEARCH("Youcom",B23)))</formula>
    </cfRule>
    <cfRule type="containsText" dxfId="55" priority="92" operator="containsText" text="Camicado">
      <formula>NOT(ISERROR(SEARCH("Camicado",B23)))</formula>
    </cfRule>
    <cfRule type="containsText" dxfId="54" priority="93" operator="containsText" text="Renner">
      <formula>NOT(ISERROR(SEARCH("Renner",B23)))</formula>
    </cfRule>
  </conditionalFormatting>
  <conditionalFormatting sqref="B21">
    <cfRule type="containsText" dxfId="53" priority="85" operator="containsText" text="Youcom">
      <formula>NOT(ISERROR(SEARCH("Youcom",B21)))</formula>
    </cfRule>
    <cfRule type="containsText" dxfId="52" priority="86" operator="containsText" text="Camicado">
      <formula>NOT(ISERROR(SEARCH("Camicado",B21)))</formula>
    </cfRule>
    <cfRule type="containsText" dxfId="51" priority="87" operator="containsText" text="Renner">
      <formula>NOT(ISERROR(SEARCH("Renner",B21)))</formula>
    </cfRule>
  </conditionalFormatting>
  <conditionalFormatting sqref="B22">
    <cfRule type="containsText" dxfId="50" priority="82" operator="containsText" text="Youcom">
      <formula>NOT(ISERROR(SEARCH("Youcom",B22)))</formula>
    </cfRule>
    <cfRule type="containsText" dxfId="49" priority="83" operator="containsText" text="Camicado">
      <formula>NOT(ISERROR(SEARCH("Camicado",B22)))</formula>
    </cfRule>
    <cfRule type="containsText" dxfId="48" priority="84" operator="containsText" text="Renner">
      <formula>NOT(ISERROR(SEARCH("Renner",B22)))</formula>
    </cfRule>
  </conditionalFormatting>
  <conditionalFormatting sqref="B20">
    <cfRule type="containsText" dxfId="47" priority="58" operator="containsText" text="Youcom">
      <formula>NOT(ISERROR(SEARCH("Youcom",B20)))</formula>
    </cfRule>
    <cfRule type="containsText" dxfId="46" priority="59" operator="containsText" text="Camicado">
      <formula>NOT(ISERROR(SEARCH("Camicado",B20)))</formula>
    </cfRule>
    <cfRule type="containsText" dxfId="45" priority="60" operator="containsText" text="Renner">
      <formula>NOT(ISERROR(SEARCH("Renner",B20)))</formula>
    </cfRule>
  </conditionalFormatting>
  <conditionalFormatting sqref="B19">
    <cfRule type="containsText" dxfId="44" priority="55" operator="containsText" text="Youcom">
      <formula>NOT(ISERROR(SEARCH("Youcom",B19)))</formula>
    </cfRule>
    <cfRule type="containsText" dxfId="43" priority="56" operator="containsText" text="Camicado">
      <formula>NOT(ISERROR(SEARCH("Camicado",B19)))</formula>
    </cfRule>
    <cfRule type="containsText" dxfId="42" priority="57" operator="containsText" text="Renner">
      <formula>NOT(ISERROR(SEARCH("Renner",B19)))</formula>
    </cfRule>
  </conditionalFormatting>
  <conditionalFormatting sqref="B18">
    <cfRule type="containsText" dxfId="41" priority="52" operator="containsText" text="Youcom">
      <formula>NOT(ISERROR(SEARCH("Youcom",B18)))</formula>
    </cfRule>
    <cfRule type="containsText" dxfId="40" priority="53" operator="containsText" text="Camicado">
      <formula>NOT(ISERROR(SEARCH("Camicado",B18)))</formula>
    </cfRule>
    <cfRule type="containsText" dxfId="39" priority="54" operator="containsText" text="Renner">
      <formula>NOT(ISERROR(SEARCH("Renner",B18)))</formula>
    </cfRule>
  </conditionalFormatting>
  <conditionalFormatting sqref="B17">
    <cfRule type="containsText" dxfId="38" priority="49" operator="containsText" text="Youcom">
      <formula>NOT(ISERROR(SEARCH("Youcom",B17)))</formula>
    </cfRule>
    <cfRule type="containsText" dxfId="37" priority="50" operator="containsText" text="Camicado">
      <formula>NOT(ISERROR(SEARCH("Camicado",B17)))</formula>
    </cfRule>
    <cfRule type="containsText" dxfId="36" priority="51" operator="containsText" text="Renner">
      <formula>NOT(ISERROR(SEARCH("Renner",B17)))</formula>
    </cfRule>
  </conditionalFormatting>
  <conditionalFormatting sqref="B16">
    <cfRule type="containsText" dxfId="35" priority="43" operator="containsText" text="Youcom">
      <formula>NOT(ISERROR(SEARCH("Youcom",B16)))</formula>
    </cfRule>
    <cfRule type="containsText" dxfId="34" priority="44" operator="containsText" text="Camicado">
      <formula>NOT(ISERROR(SEARCH("Camicado",B16)))</formula>
    </cfRule>
    <cfRule type="containsText" dxfId="33" priority="45" operator="containsText" text="Renner">
      <formula>NOT(ISERROR(SEARCH("Renner",B16)))</formula>
    </cfRule>
  </conditionalFormatting>
  <conditionalFormatting sqref="B15">
    <cfRule type="containsText" dxfId="32" priority="40" operator="containsText" text="Youcom">
      <formula>NOT(ISERROR(SEARCH("Youcom",B15)))</formula>
    </cfRule>
    <cfRule type="containsText" dxfId="31" priority="41" operator="containsText" text="Camicado">
      <formula>NOT(ISERROR(SEARCH("Camicado",B15)))</formula>
    </cfRule>
    <cfRule type="containsText" dxfId="30" priority="42" operator="containsText" text="Renner">
      <formula>NOT(ISERROR(SEARCH("Renner",B15)))</formula>
    </cfRule>
  </conditionalFormatting>
  <conditionalFormatting sqref="B14">
    <cfRule type="containsText" dxfId="29" priority="37" operator="containsText" text="Youcom">
      <formula>NOT(ISERROR(SEARCH("Youcom",B14)))</formula>
    </cfRule>
    <cfRule type="containsText" dxfId="28" priority="38" operator="containsText" text="Camicado">
      <formula>NOT(ISERROR(SEARCH("Camicado",B14)))</formula>
    </cfRule>
    <cfRule type="containsText" dxfId="27" priority="39" operator="containsText" text="Renner">
      <formula>NOT(ISERROR(SEARCH("Renner",B14)))</formula>
    </cfRule>
  </conditionalFormatting>
  <conditionalFormatting sqref="B13">
    <cfRule type="containsText" dxfId="26" priority="34" operator="containsText" text="Youcom">
      <formula>NOT(ISERROR(SEARCH("Youcom",B13)))</formula>
    </cfRule>
    <cfRule type="containsText" dxfId="25" priority="35" operator="containsText" text="Camicado">
      <formula>NOT(ISERROR(SEARCH("Camicado",B13)))</formula>
    </cfRule>
    <cfRule type="containsText" dxfId="24" priority="36" operator="containsText" text="Renner">
      <formula>NOT(ISERROR(SEARCH("Renner",B13)))</formula>
    </cfRule>
  </conditionalFormatting>
  <conditionalFormatting sqref="B12">
    <cfRule type="containsText" dxfId="23" priority="28" operator="containsText" text="Youcom">
      <formula>NOT(ISERROR(SEARCH("Youcom",B12)))</formula>
    </cfRule>
    <cfRule type="containsText" dxfId="22" priority="29" operator="containsText" text="Camicado">
      <formula>NOT(ISERROR(SEARCH("Camicado",B12)))</formula>
    </cfRule>
    <cfRule type="containsText" dxfId="21" priority="30" operator="containsText" text="Renner">
      <formula>NOT(ISERROR(SEARCH("Renner",B12)))</formula>
    </cfRule>
  </conditionalFormatting>
  <conditionalFormatting sqref="B10">
    <cfRule type="containsText" dxfId="20" priority="25" operator="containsText" text="Youcom">
      <formula>NOT(ISERROR(SEARCH("Youcom",B10)))</formula>
    </cfRule>
    <cfRule type="containsText" dxfId="19" priority="26" operator="containsText" text="Camicado">
      <formula>NOT(ISERROR(SEARCH("Camicado",B10)))</formula>
    </cfRule>
    <cfRule type="containsText" dxfId="18" priority="27" operator="containsText" text="Renner">
      <formula>NOT(ISERROR(SEARCH("Renner",B10)))</formula>
    </cfRule>
  </conditionalFormatting>
  <conditionalFormatting sqref="B9">
    <cfRule type="containsText" dxfId="17" priority="16" operator="containsText" text="Youcom">
      <formula>NOT(ISERROR(SEARCH("Youcom",B9)))</formula>
    </cfRule>
    <cfRule type="containsText" dxfId="16" priority="17" operator="containsText" text="Camicado">
      <formula>NOT(ISERROR(SEARCH("Camicado",B9)))</formula>
    </cfRule>
    <cfRule type="containsText" dxfId="15" priority="18" operator="containsText" text="Renner">
      <formula>NOT(ISERROR(SEARCH("Renner",B9)))</formula>
    </cfRule>
  </conditionalFormatting>
  <conditionalFormatting sqref="B11">
    <cfRule type="containsText" dxfId="14" priority="19" operator="containsText" text="Youcom">
      <formula>NOT(ISERROR(SEARCH("Youcom",B11)))</formula>
    </cfRule>
    <cfRule type="containsText" dxfId="13" priority="20" operator="containsText" text="Camicado">
      <formula>NOT(ISERROR(SEARCH("Camicado",B11)))</formula>
    </cfRule>
    <cfRule type="containsText" dxfId="12" priority="21" operator="containsText" text="Renner">
      <formula>NOT(ISERROR(SEARCH("Renner",B11)))</formula>
    </cfRule>
  </conditionalFormatting>
  <conditionalFormatting sqref="B8">
    <cfRule type="containsText" dxfId="11" priority="13" operator="containsText" text="Youcom">
      <formula>NOT(ISERROR(SEARCH("Youcom",B8)))</formula>
    </cfRule>
    <cfRule type="containsText" dxfId="10" priority="14" operator="containsText" text="Camicado">
      <formula>NOT(ISERROR(SEARCH("Camicado",B8)))</formula>
    </cfRule>
    <cfRule type="containsText" dxfId="9" priority="15" operator="containsText" text="Renner">
      <formula>NOT(ISERROR(SEARCH("Renner",B8)))</formula>
    </cfRule>
  </conditionalFormatting>
  <conditionalFormatting sqref="B7">
    <cfRule type="containsText" dxfId="8" priority="7" operator="containsText" text="Youcom">
      <formula>NOT(ISERROR(SEARCH("Youcom",B7)))</formula>
    </cfRule>
    <cfRule type="containsText" dxfId="7" priority="8" operator="containsText" text="Camicado">
      <formula>NOT(ISERROR(SEARCH("Camicado",B7)))</formula>
    </cfRule>
    <cfRule type="containsText" dxfId="6" priority="9" operator="containsText" text="Renner">
      <formula>NOT(ISERROR(SEARCH("Renner",B7)))</formula>
    </cfRule>
  </conditionalFormatting>
  <conditionalFormatting sqref="B6">
    <cfRule type="containsText" dxfId="5" priority="4" operator="containsText" text="Youcom">
      <formula>NOT(ISERROR(SEARCH("Youcom",B6)))</formula>
    </cfRule>
    <cfRule type="containsText" dxfId="4" priority="5" operator="containsText" text="Camicado">
      <formula>NOT(ISERROR(SEARCH("Camicado",B6)))</formula>
    </cfRule>
    <cfRule type="containsText" dxfId="3" priority="6" operator="containsText" text="Renner">
      <formula>NOT(ISERROR(SEARCH("Renner",B6)))</formula>
    </cfRule>
  </conditionalFormatting>
  <conditionalFormatting sqref="B5">
    <cfRule type="containsText" dxfId="2" priority="1" operator="containsText" text="Youcom">
      <formula>NOT(ISERROR(SEARCH("Youcom",B5)))</formula>
    </cfRule>
    <cfRule type="containsText" dxfId="1" priority="2" operator="containsText" text="Camicado">
      <formula>NOT(ISERROR(SEARCH("Camicado",B5)))</formula>
    </cfRule>
    <cfRule type="containsText" dxfId="0" priority="3" operator="containsText" text="Renner">
      <formula>NOT(ISERROR(SEARCH("Renner",B5)))</formula>
    </cfRule>
  </conditionalFormatting>
  <hyperlinks>
    <hyperlink ref="E1:F1" r:id="rId1" location="BalSheet!A1" display="BALANCE SHEET"/>
    <hyperlink ref="D1" r:id="rId2" location="BalSheet!A1" display="BALANCE SHEET"/>
    <hyperlink ref="K1" r:id="rId3" location="BalSheet!A1" display="BALANCE SHEET"/>
    <hyperlink ref="L1" r:id="rId4" location="BalSheet!A1" display="BALANCE SHEET"/>
    <hyperlink ref="B1:C1" location="'Capa | Cover'!A1" display="CAPA/COVER"/>
  </hyperlinks>
  <printOptions horizontalCentered="1"/>
  <pageMargins left="0.19685039370078741" right="0.19685039370078741" top="0.59055118110236227" bottom="0.59055118110236227" header="0.51181102362204722" footer="0.51181102362204722"/>
  <pageSetup paperSize="9" orientation="portrait" r:id="rId5"/>
  <headerFooter alignWithMargins="0">
    <oddFooter>&amp;LInvestor Relations Lojas Renner S.A.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C00000"/>
    <pageSetUpPr fitToPage="1"/>
  </sheetPr>
  <dimension ref="A1:DW68"/>
  <sheetViews>
    <sheetView zoomScaleNormal="100" workbookViewId="0">
      <pane ySplit="7" topLeftCell="A8" activePane="bottomLeft" state="frozen"/>
      <selection activeCell="DW60" sqref="DW60"/>
      <selection pane="bottomLeft" activeCell="G11" sqref="G11"/>
    </sheetView>
  </sheetViews>
  <sheetFormatPr defaultRowHeight="14.25"/>
  <cols>
    <col min="1" max="1" width="2.140625" style="2" customWidth="1"/>
    <col min="2" max="2" width="31.28515625" style="2" customWidth="1"/>
    <col min="3" max="3" width="22.7109375" style="2" customWidth="1"/>
    <col min="4" max="4" width="30" style="2" customWidth="1"/>
    <col min="5" max="5" width="21.42578125" style="2" customWidth="1"/>
    <col min="6" max="6" width="17.140625" style="2" customWidth="1"/>
    <col min="7" max="7" width="8.42578125" style="2" customWidth="1"/>
    <col min="8" max="8" width="9.5703125" style="2" customWidth="1"/>
    <col min="9" max="9" width="2.42578125" style="2" customWidth="1"/>
    <col min="10" max="10" width="12.140625" style="2" customWidth="1"/>
    <col min="11" max="11" width="10" style="2" bestFit="1" customWidth="1"/>
    <col min="12" max="12" width="10.42578125" style="2" bestFit="1" customWidth="1"/>
    <col min="13" max="13" width="16.42578125" style="2" bestFit="1" customWidth="1"/>
    <col min="14" max="16384" width="9.140625" style="2"/>
  </cols>
  <sheetData>
    <row r="1" spans="1:13">
      <c r="A1" s="448" t="s">
        <v>1174</v>
      </c>
      <c r="B1" s="448"/>
      <c r="E1" s="72"/>
    </row>
    <row r="2" spans="1:13" ht="6" customHeight="1"/>
    <row r="3" spans="1:13" ht="21" customHeight="1">
      <c r="B3" s="454" t="s">
        <v>171</v>
      </c>
      <c r="C3" s="454"/>
    </row>
    <row r="4" spans="1:13" s="38" customFormat="1" ht="12" customHeight="1">
      <c r="B4" s="454" t="s">
        <v>83</v>
      </c>
      <c r="C4" s="454"/>
    </row>
    <row r="5" spans="1:13" ht="6" customHeight="1"/>
    <row r="6" spans="1:13" ht="19.5" customHeight="1">
      <c r="B6" s="248" t="s">
        <v>84</v>
      </c>
      <c r="C6" s="248" t="s">
        <v>85</v>
      </c>
      <c r="D6" s="248" t="s">
        <v>86</v>
      </c>
      <c r="E6" s="248" t="s">
        <v>1161</v>
      </c>
      <c r="F6" s="248" t="s">
        <v>87</v>
      </c>
      <c r="G6" s="248" t="s">
        <v>88</v>
      </c>
      <c r="H6" s="248" t="s">
        <v>89</v>
      </c>
    </row>
    <row r="7" spans="1:13" ht="19.5" customHeight="1">
      <c r="B7" s="248" t="s">
        <v>90</v>
      </c>
      <c r="C7" s="248" t="s">
        <v>91</v>
      </c>
      <c r="D7" s="248" t="s">
        <v>92</v>
      </c>
      <c r="E7" s="248" t="s">
        <v>278</v>
      </c>
      <c r="F7" s="248" t="s">
        <v>87</v>
      </c>
      <c r="G7" s="248" t="s">
        <v>88</v>
      </c>
      <c r="H7" s="248" t="s">
        <v>866</v>
      </c>
    </row>
    <row r="8" spans="1:13" ht="19.5" customHeight="1">
      <c r="B8" s="51" t="s">
        <v>1225</v>
      </c>
      <c r="C8" s="52"/>
      <c r="D8" s="52"/>
      <c r="E8" s="220">
        <f>SUM(E9)</f>
        <v>7.4759999999999993E-2</v>
      </c>
      <c r="F8" s="54">
        <f>SUM(F9)</f>
        <v>48009905.729999997</v>
      </c>
      <c r="G8" s="55"/>
      <c r="H8" s="56"/>
    </row>
    <row r="9" spans="1:13" s="216" customFormat="1" ht="28.5">
      <c r="B9" s="88" t="s">
        <v>1152</v>
      </c>
      <c r="C9" s="89" t="s">
        <v>1227</v>
      </c>
      <c r="D9" s="393" t="s">
        <v>1226</v>
      </c>
      <c r="E9" s="219">
        <v>7.4759999999999993E-2</v>
      </c>
      <c r="F9" s="191">
        <v>48009905.729999997</v>
      </c>
      <c r="G9" s="39"/>
      <c r="H9" s="39"/>
      <c r="K9" s="2"/>
      <c r="L9" s="2"/>
      <c r="M9" s="2"/>
    </row>
    <row r="10" spans="1:13" ht="19.5" customHeight="1">
      <c r="B10" s="51" t="s">
        <v>485</v>
      </c>
      <c r="C10" s="52"/>
      <c r="D10" s="52"/>
      <c r="E10" s="220">
        <f>SUM(E11:E15)</f>
        <v>0.38985599999999998</v>
      </c>
      <c r="F10" s="54">
        <f>SUM(F11:F15)</f>
        <v>250171713.79999998</v>
      </c>
      <c r="G10" s="55">
        <v>1.7000000000000001E-2</v>
      </c>
      <c r="H10" s="56">
        <v>0.4</v>
      </c>
    </row>
    <row r="11" spans="1:13" ht="20.25" customHeight="1">
      <c r="B11" s="88" t="s">
        <v>1153</v>
      </c>
      <c r="C11" s="89" t="s">
        <v>1223</v>
      </c>
      <c r="D11" s="193" t="s">
        <v>1224</v>
      </c>
      <c r="E11" s="219">
        <v>0.119616</v>
      </c>
      <c r="F11" s="191">
        <v>76815852.889999986</v>
      </c>
      <c r="G11" s="39"/>
      <c r="H11" s="39"/>
      <c r="J11" s="274"/>
      <c r="K11" s="274"/>
    </row>
    <row r="12" spans="1:13" ht="20.25" customHeight="1">
      <c r="B12" s="88" t="s">
        <v>1152</v>
      </c>
      <c r="C12" s="89" t="s">
        <v>1200</v>
      </c>
      <c r="D12" s="193" t="s">
        <v>1224</v>
      </c>
      <c r="E12" s="219">
        <v>7.2599999999999998E-2</v>
      </c>
      <c r="F12" s="191">
        <v>46649171.75</v>
      </c>
      <c r="G12" s="217"/>
      <c r="H12" s="217"/>
      <c r="J12" s="275"/>
    </row>
    <row r="13" spans="1:13" ht="20.25" customHeight="1">
      <c r="B13" s="88" t="s">
        <v>1152</v>
      </c>
      <c r="C13" s="89" t="s">
        <v>1160</v>
      </c>
      <c r="D13" s="193" t="s">
        <v>1224</v>
      </c>
      <c r="E13" s="219">
        <v>6.9809999999999997E-2</v>
      </c>
      <c r="F13" s="191">
        <v>44835704.619999997</v>
      </c>
      <c r="G13" s="217"/>
      <c r="H13" s="217"/>
      <c r="J13" s="275"/>
    </row>
    <row r="14" spans="1:13" ht="20.25" customHeight="1">
      <c r="B14" s="88" t="s">
        <v>1152</v>
      </c>
      <c r="C14" s="89" t="s">
        <v>1116</v>
      </c>
      <c r="D14" s="193" t="s">
        <v>1224</v>
      </c>
      <c r="E14" s="219">
        <v>6.4180000000000001E-2</v>
      </c>
      <c r="F14" s="191">
        <v>41170544.200000003</v>
      </c>
      <c r="G14" s="217"/>
      <c r="H14" s="217"/>
      <c r="J14" s="275"/>
    </row>
    <row r="15" spans="1:13" s="216" customFormat="1" ht="20.25" customHeight="1">
      <c r="B15" s="88" t="s">
        <v>1152</v>
      </c>
      <c r="C15" s="89" t="s">
        <v>841</v>
      </c>
      <c r="D15" s="193" t="s">
        <v>1224</v>
      </c>
      <c r="E15" s="219">
        <v>6.3649999999999998E-2</v>
      </c>
      <c r="F15" s="191">
        <v>40700440.340000004</v>
      </c>
      <c r="G15" s="39"/>
      <c r="H15" s="39"/>
      <c r="K15" s="2"/>
      <c r="L15" s="2"/>
      <c r="M15" s="2"/>
    </row>
    <row r="16" spans="1:13" ht="19.5" customHeight="1">
      <c r="B16" s="51" t="s">
        <v>425</v>
      </c>
      <c r="C16" s="52"/>
      <c r="D16" s="52"/>
      <c r="E16" s="220" t="s">
        <v>842</v>
      </c>
      <c r="F16" s="54">
        <f>SUM(F17:F21)</f>
        <v>231906846.10999998</v>
      </c>
      <c r="G16" s="55">
        <v>2.1000000000000001E-2</v>
      </c>
      <c r="H16" s="56">
        <v>0.4</v>
      </c>
      <c r="J16" s="276"/>
    </row>
    <row r="17" spans="2:12" ht="20.25" customHeight="1">
      <c r="B17" s="88" t="s">
        <v>1153</v>
      </c>
      <c r="C17" s="89" t="s">
        <v>854</v>
      </c>
      <c r="D17" s="193" t="s">
        <v>855</v>
      </c>
      <c r="E17" s="190">
        <v>0.18601257910567479</v>
      </c>
      <c r="F17" s="247">
        <f>118944129.98</f>
        <v>118944129.98</v>
      </c>
      <c r="G17" s="39"/>
      <c r="H17" s="39"/>
      <c r="J17" s="274"/>
      <c r="K17" s="274"/>
    </row>
    <row r="18" spans="2:12" ht="20.25" customHeight="1">
      <c r="B18" s="88" t="s">
        <v>1152</v>
      </c>
      <c r="C18" s="89" t="s">
        <v>427</v>
      </c>
      <c r="D18" s="193" t="s">
        <v>855</v>
      </c>
      <c r="E18" s="219">
        <v>5.0999999999999997E-2</v>
      </c>
      <c r="F18" s="191">
        <v>32664825.469999999</v>
      </c>
      <c r="G18" s="217"/>
      <c r="H18" s="217"/>
      <c r="J18" s="273"/>
    </row>
    <row r="19" spans="2:12" ht="20.25" customHeight="1">
      <c r="B19" s="88" t="s">
        <v>1152</v>
      </c>
      <c r="C19" s="89" t="s">
        <v>426</v>
      </c>
      <c r="D19" s="193" t="s">
        <v>855</v>
      </c>
      <c r="E19" s="219">
        <v>0.23330000000000001</v>
      </c>
      <c r="F19" s="191">
        <v>29833252.66</v>
      </c>
      <c r="G19" s="217"/>
      <c r="H19" s="217"/>
      <c r="J19" s="275"/>
    </row>
    <row r="20" spans="2:12" ht="20.25" customHeight="1">
      <c r="B20" s="88" t="s">
        <v>1152</v>
      </c>
      <c r="C20" s="89" t="s">
        <v>389</v>
      </c>
      <c r="D20" s="193" t="s">
        <v>855</v>
      </c>
      <c r="E20" s="219">
        <v>0.20860000000000001</v>
      </c>
      <c r="F20" s="191">
        <v>26667333.260000002</v>
      </c>
      <c r="G20" s="217"/>
      <c r="H20" s="217"/>
      <c r="J20" s="275"/>
    </row>
    <row r="21" spans="2:12" ht="20.25" customHeight="1">
      <c r="B21" s="88" t="s">
        <v>1152</v>
      </c>
      <c r="C21" s="89" t="s">
        <v>386</v>
      </c>
      <c r="D21" s="193" t="s">
        <v>855</v>
      </c>
      <c r="E21" s="219">
        <v>0.18679999999999999</v>
      </c>
      <c r="F21" s="191">
        <v>23797304.739999998</v>
      </c>
      <c r="G21" s="39"/>
      <c r="H21" s="39"/>
      <c r="J21" s="275"/>
      <c r="K21" s="273"/>
      <c r="L21" s="274"/>
    </row>
    <row r="22" spans="2:12" ht="19.5" customHeight="1">
      <c r="B22" s="51" t="s">
        <v>360</v>
      </c>
      <c r="C22" s="52"/>
      <c r="D22" s="52"/>
      <c r="E22" s="53">
        <f>SUM(E23:E27)</f>
        <v>1.48594</v>
      </c>
      <c r="F22" s="54">
        <f>SUM(F23:F27)</f>
        <v>188721268.97999999</v>
      </c>
      <c r="G22" s="55">
        <v>1.9E-2</v>
      </c>
      <c r="H22" s="56">
        <v>0.4</v>
      </c>
    </row>
    <row r="23" spans="2:12" ht="19.5" customHeight="1">
      <c r="B23" s="88" t="s">
        <v>1153</v>
      </c>
      <c r="C23" s="89" t="s">
        <v>480</v>
      </c>
      <c r="D23" s="193" t="s">
        <v>388</v>
      </c>
      <c r="E23" s="190">
        <v>0.91574</v>
      </c>
      <c r="F23" s="191">
        <v>116660456.45</v>
      </c>
      <c r="G23" s="39"/>
      <c r="H23" s="39"/>
    </row>
    <row r="24" spans="2:12" ht="19.5" customHeight="1">
      <c r="B24" s="88" t="s">
        <v>1152</v>
      </c>
      <c r="C24" s="89" t="s">
        <v>376</v>
      </c>
      <c r="D24" s="193" t="s">
        <v>388</v>
      </c>
      <c r="E24" s="190">
        <v>0.14630000000000001</v>
      </c>
      <c r="F24" s="191">
        <v>18637824.859999999</v>
      </c>
      <c r="G24" s="39"/>
      <c r="H24" s="39"/>
    </row>
    <row r="25" spans="2:12" ht="19.5" customHeight="1">
      <c r="B25" s="88" t="s">
        <v>1152</v>
      </c>
      <c r="C25" s="89" t="s">
        <v>372</v>
      </c>
      <c r="D25" s="193" t="s">
        <v>388</v>
      </c>
      <c r="E25" s="190">
        <v>0.14480000000000001</v>
      </c>
      <c r="F25" s="191">
        <v>18267452.510000002</v>
      </c>
      <c r="G25" s="39"/>
      <c r="H25" s="39"/>
    </row>
    <row r="26" spans="2:12" ht="19.5" customHeight="1">
      <c r="B26" s="88" t="s">
        <v>1152</v>
      </c>
      <c r="C26" s="89" t="s">
        <v>368</v>
      </c>
      <c r="D26" s="193" t="s">
        <v>388</v>
      </c>
      <c r="E26" s="190">
        <v>0.14119999999999999</v>
      </c>
      <c r="F26" s="191">
        <v>17794633.280000001</v>
      </c>
      <c r="G26" s="39"/>
      <c r="H26" s="39"/>
    </row>
    <row r="27" spans="2:12" ht="19.5" customHeight="1">
      <c r="B27" s="88" t="s">
        <v>1152</v>
      </c>
      <c r="C27" s="89" t="s">
        <v>359</v>
      </c>
      <c r="D27" s="193" t="s">
        <v>388</v>
      </c>
      <c r="E27" s="190">
        <v>0.13789999999999999</v>
      </c>
      <c r="F27" s="191">
        <v>17360901.879999999</v>
      </c>
      <c r="G27" s="39"/>
      <c r="H27" s="39"/>
    </row>
    <row r="28" spans="2:12" ht="19.5" customHeight="1">
      <c r="B28" s="51" t="s">
        <v>335</v>
      </c>
      <c r="C28" s="52"/>
      <c r="D28" s="52"/>
      <c r="E28" s="197">
        <f>E33+E32+E31+E30+E29</f>
        <v>1.2993699999999999</v>
      </c>
      <c r="F28" s="54">
        <f>F33+F32+F31+F30+F29</f>
        <v>163181155.50999999</v>
      </c>
      <c r="G28" s="55">
        <v>2.1000000000000001E-2</v>
      </c>
      <c r="H28" s="56">
        <v>0.4</v>
      </c>
    </row>
    <row r="29" spans="2:12" ht="19.5" customHeight="1">
      <c r="B29" s="88" t="s">
        <v>1153</v>
      </c>
      <c r="C29" s="89" t="s">
        <v>361</v>
      </c>
      <c r="D29" s="193" t="s">
        <v>362</v>
      </c>
      <c r="E29" s="196">
        <v>0.83628000000000002</v>
      </c>
      <c r="F29" s="191">
        <v>105283357.7</v>
      </c>
      <c r="G29" s="39"/>
      <c r="H29" s="39"/>
    </row>
    <row r="30" spans="2:12" ht="19.5" customHeight="1">
      <c r="B30" s="88" t="s">
        <v>1152</v>
      </c>
      <c r="C30" s="89" t="s">
        <v>354</v>
      </c>
      <c r="D30" s="193" t="s">
        <v>362</v>
      </c>
      <c r="E30" s="196">
        <v>0.11949</v>
      </c>
      <c r="F30" s="191">
        <v>15043177.42</v>
      </c>
      <c r="G30" s="39"/>
      <c r="H30" s="39"/>
    </row>
    <row r="31" spans="2:12" ht="19.5" customHeight="1">
      <c r="B31" s="88" t="s">
        <v>1152</v>
      </c>
      <c r="C31" s="89" t="s">
        <v>351</v>
      </c>
      <c r="D31" s="193" t="s">
        <v>362</v>
      </c>
      <c r="E31" s="190">
        <v>0.1181</v>
      </c>
      <c r="F31" s="191">
        <v>14759537.460000001</v>
      </c>
      <c r="G31" s="39"/>
      <c r="H31" s="39"/>
    </row>
    <row r="32" spans="2:12" ht="19.5" customHeight="1">
      <c r="B32" s="88" t="s">
        <v>1152</v>
      </c>
      <c r="C32" s="89" t="s">
        <v>343</v>
      </c>
      <c r="D32" s="193" t="s">
        <v>362</v>
      </c>
      <c r="E32" s="190">
        <v>0.1143</v>
      </c>
      <c r="F32" s="191">
        <v>14284632.779999999</v>
      </c>
      <c r="G32" s="39"/>
      <c r="H32" s="39"/>
    </row>
    <row r="33" spans="2:9" ht="19.5" customHeight="1">
      <c r="B33" s="88" t="s">
        <v>1152</v>
      </c>
      <c r="C33" s="89" t="s">
        <v>338</v>
      </c>
      <c r="D33" s="193" t="s">
        <v>362</v>
      </c>
      <c r="E33" s="190">
        <v>0.11119999999999999</v>
      </c>
      <c r="F33" s="191">
        <v>13810450.15</v>
      </c>
      <c r="G33" s="39"/>
      <c r="H33" s="39"/>
    </row>
    <row r="34" spans="2:9" ht="18" customHeight="1">
      <c r="B34" s="51" t="s">
        <v>315</v>
      </c>
      <c r="C34" s="52"/>
      <c r="D34" s="52"/>
      <c r="E34" s="53">
        <f>SUM(E35:E39)</f>
        <v>2.1503000000000001</v>
      </c>
      <c r="F34" s="54">
        <f>SUM(F35:F39)</f>
        <v>266550548.16999999</v>
      </c>
      <c r="G34" s="55">
        <v>2.7E-2</v>
      </c>
      <c r="H34" s="56">
        <v>0.75</v>
      </c>
      <c r="I34" s="73"/>
    </row>
    <row r="35" spans="2:9" ht="19.5" customHeight="1">
      <c r="B35" s="88" t="s">
        <v>1153</v>
      </c>
      <c r="C35" s="89" t="s">
        <v>339</v>
      </c>
      <c r="D35" s="193" t="s">
        <v>337</v>
      </c>
      <c r="E35" s="190">
        <v>1.4911000000000001</v>
      </c>
      <c r="F35" s="191">
        <v>185150283.69999999</v>
      </c>
      <c r="G35" s="39"/>
      <c r="H35" s="39"/>
    </row>
    <row r="36" spans="2:9" ht="19.5" customHeight="1">
      <c r="B36" s="88" t="s">
        <v>1152</v>
      </c>
      <c r="C36" s="89" t="s">
        <v>327</v>
      </c>
      <c r="D36" s="193" t="s">
        <v>337</v>
      </c>
      <c r="E36" s="190">
        <v>0.1643</v>
      </c>
      <c r="F36" s="191">
        <v>20401141.68</v>
      </c>
      <c r="G36" s="39"/>
      <c r="H36" s="39"/>
    </row>
    <row r="37" spans="2:9" ht="19.5" customHeight="1">
      <c r="B37" s="88" t="s">
        <v>1152</v>
      </c>
      <c r="C37" s="89" t="s">
        <v>322</v>
      </c>
      <c r="D37" s="193" t="s">
        <v>337</v>
      </c>
      <c r="E37" s="190">
        <v>0.16209999999999999</v>
      </c>
      <c r="F37" s="191">
        <v>20023939.859999999</v>
      </c>
      <c r="G37" s="39"/>
      <c r="H37" s="39"/>
    </row>
    <row r="38" spans="2:9" ht="19.5" customHeight="1">
      <c r="B38" s="88" t="s">
        <v>1152</v>
      </c>
      <c r="C38" s="89" t="s">
        <v>321</v>
      </c>
      <c r="D38" s="193" t="s">
        <v>337</v>
      </c>
      <c r="E38" s="190">
        <v>0.16750000000000001</v>
      </c>
      <c r="F38" s="191">
        <v>20672860.890000001</v>
      </c>
      <c r="G38" s="39"/>
      <c r="H38" s="39"/>
    </row>
    <row r="39" spans="2:9" ht="18" customHeight="1">
      <c r="B39" s="88" t="s">
        <v>1152</v>
      </c>
      <c r="C39" s="89" t="s">
        <v>316</v>
      </c>
      <c r="D39" s="193" t="s">
        <v>337</v>
      </c>
      <c r="E39" s="190">
        <v>0.1653</v>
      </c>
      <c r="F39" s="191">
        <v>20302322.039999999</v>
      </c>
      <c r="G39" s="39"/>
      <c r="H39" s="39"/>
      <c r="I39" s="74"/>
    </row>
    <row r="40" spans="2:9" ht="18" customHeight="1">
      <c r="B40" s="51" t="s">
        <v>233</v>
      </c>
      <c r="C40" s="52"/>
      <c r="D40" s="52"/>
      <c r="E40" s="53">
        <f>SUM(E41:E45)</f>
        <v>2.058589</v>
      </c>
      <c r="F40" s="54">
        <f>SUM(F41:F45)</f>
        <v>252680365.07500002</v>
      </c>
      <c r="G40" s="55">
        <v>4.2999999999999997E-2</v>
      </c>
      <c r="H40" s="56">
        <v>0.75</v>
      </c>
      <c r="I40" s="73"/>
    </row>
    <row r="41" spans="2:9" ht="18" customHeight="1">
      <c r="B41" s="88" t="s">
        <v>1153</v>
      </c>
      <c r="C41" s="89" t="s">
        <v>340</v>
      </c>
      <c r="D41" s="193" t="s">
        <v>317</v>
      </c>
      <c r="E41" s="190">
        <v>1.4348890000000001</v>
      </c>
      <c r="F41" s="191">
        <v>176234597.31</v>
      </c>
      <c r="G41" s="39"/>
      <c r="H41" s="39"/>
      <c r="I41" s="73"/>
    </row>
    <row r="42" spans="2:9" s="40" customFormat="1" ht="18" customHeight="1">
      <c r="B42" s="88" t="s">
        <v>1152</v>
      </c>
      <c r="C42" s="89" t="s">
        <v>310</v>
      </c>
      <c r="D42" s="193" t="s">
        <v>317</v>
      </c>
      <c r="E42" s="190">
        <v>0.16020000000000001</v>
      </c>
      <c r="F42" s="191">
        <v>19675934.609999999</v>
      </c>
      <c r="G42" s="39"/>
      <c r="H42" s="39"/>
    </row>
    <row r="43" spans="2:9" s="40" customFormat="1" ht="18" customHeight="1">
      <c r="B43" s="88" t="s">
        <v>1152</v>
      </c>
      <c r="C43" s="89" t="s">
        <v>308</v>
      </c>
      <c r="D43" s="193" t="s">
        <v>317</v>
      </c>
      <c r="E43" s="190">
        <v>0.15809999999999999</v>
      </c>
      <c r="F43" s="191">
        <v>19375362.899999999</v>
      </c>
      <c r="G43" s="39"/>
      <c r="H43" s="39"/>
    </row>
    <row r="44" spans="2:9" s="41" customFormat="1" ht="18" customHeight="1">
      <c r="B44" s="88" t="s">
        <v>1152</v>
      </c>
      <c r="C44" s="89" t="s">
        <v>277</v>
      </c>
      <c r="D44" s="193" t="s">
        <v>317</v>
      </c>
      <c r="E44" s="190">
        <v>0.15440000000000001</v>
      </c>
      <c r="F44" s="191">
        <v>18919761.440000001</v>
      </c>
      <c r="G44" s="39" t="s">
        <v>118</v>
      </c>
      <c r="H44" s="39" t="s">
        <v>118</v>
      </c>
      <c r="I44" s="75"/>
    </row>
    <row r="45" spans="2:9" s="38" customFormat="1" ht="15.75" customHeight="1">
      <c r="B45" s="88" t="s">
        <v>1152</v>
      </c>
      <c r="C45" s="89" t="s">
        <v>235</v>
      </c>
      <c r="D45" s="193" t="s">
        <v>317</v>
      </c>
      <c r="E45" s="190">
        <v>0.151</v>
      </c>
      <c r="F45" s="191">
        <f>E45*122349065</f>
        <v>18474708.814999998</v>
      </c>
      <c r="G45" s="39"/>
      <c r="H45" s="39"/>
    </row>
    <row r="46" spans="2:9" ht="15.95" customHeight="1">
      <c r="B46" s="51" t="s">
        <v>93</v>
      </c>
      <c r="C46" s="52"/>
      <c r="D46" s="52"/>
      <c r="E46" s="53">
        <f>E47+E48</f>
        <v>1.8881999999999999</v>
      </c>
      <c r="F46" s="54">
        <f>SUM(F47:F48)</f>
        <v>231019504.53299999</v>
      </c>
      <c r="G46" s="55">
        <v>3.3000000000000002E-2</v>
      </c>
      <c r="H46" s="56">
        <v>0.75</v>
      </c>
    </row>
    <row r="47" spans="2:9" ht="15.95" customHeight="1">
      <c r="B47" s="88" t="s">
        <v>1153</v>
      </c>
      <c r="C47" s="89" t="s">
        <v>341</v>
      </c>
      <c r="D47" s="193" t="s">
        <v>236</v>
      </c>
      <c r="E47" s="190">
        <v>1.3142</v>
      </c>
      <c r="F47" s="191">
        <f>E47*122349065</f>
        <v>160791141.22299999</v>
      </c>
      <c r="G47" s="39"/>
      <c r="H47" s="39"/>
    </row>
    <row r="48" spans="2:9" s="38" customFormat="1" ht="15.75" customHeight="1">
      <c r="B48" s="88" t="s">
        <v>1152</v>
      </c>
      <c r="C48" s="89" t="s">
        <v>183</v>
      </c>
      <c r="D48" s="193" t="s">
        <v>236</v>
      </c>
      <c r="E48" s="190">
        <v>0.57399999999999995</v>
      </c>
      <c r="F48" s="191">
        <v>70228363.310000002</v>
      </c>
      <c r="G48" s="39"/>
      <c r="H48" s="39"/>
    </row>
    <row r="49" spans="2:8" ht="15.95" customHeight="1">
      <c r="B49" s="51" t="s">
        <v>94</v>
      </c>
      <c r="C49" s="85"/>
      <c r="D49" s="52"/>
      <c r="E49" s="53">
        <f>E50+E51</f>
        <v>1.1668000000000001</v>
      </c>
      <c r="F49" s="54">
        <f>SUM(F50:F51)</f>
        <v>142191419.30000001</v>
      </c>
      <c r="G49" s="55">
        <v>0.03</v>
      </c>
      <c r="H49" s="56">
        <v>0.75</v>
      </c>
    </row>
    <row r="50" spans="2:8" ht="15.95" customHeight="1">
      <c r="B50" s="88" t="s">
        <v>1153</v>
      </c>
      <c r="C50" s="89" t="s">
        <v>182</v>
      </c>
      <c r="D50" s="193" t="s">
        <v>195</v>
      </c>
      <c r="E50" s="190">
        <v>0.80010000000000003</v>
      </c>
      <c r="F50" s="191">
        <v>97504783.409999996</v>
      </c>
      <c r="G50" s="39"/>
      <c r="H50" s="39"/>
    </row>
    <row r="51" spans="2:8" ht="15.95" customHeight="1">
      <c r="B51" s="88" t="s">
        <v>1152</v>
      </c>
      <c r="C51" s="89" t="s">
        <v>184</v>
      </c>
      <c r="D51" s="193" t="s">
        <v>195</v>
      </c>
      <c r="E51" s="190">
        <v>0.36670000000000003</v>
      </c>
      <c r="F51" s="191">
        <v>44686635.890000001</v>
      </c>
      <c r="G51" s="39"/>
      <c r="H51" s="39"/>
    </row>
    <row r="52" spans="2:8" ht="15.95" customHeight="1">
      <c r="B52" s="57" t="s">
        <v>95</v>
      </c>
      <c r="C52" s="86"/>
      <c r="D52" s="86"/>
      <c r="E52" s="58">
        <f>SUM(E53:E54)</f>
        <v>0.3705</v>
      </c>
      <c r="F52" s="59">
        <f>SUM(F53:F54)</f>
        <v>45051434.700000003</v>
      </c>
      <c r="G52" s="60">
        <v>2.4E-2</v>
      </c>
      <c r="H52" s="61">
        <v>0.25</v>
      </c>
    </row>
    <row r="53" spans="2:8" ht="15.95" customHeight="1">
      <c r="B53" s="88" t="s">
        <v>1153</v>
      </c>
      <c r="C53" s="89" t="s">
        <v>185</v>
      </c>
      <c r="D53" s="193" t="s">
        <v>196</v>
      </c>
      <c r="E53" s="190">
        <v>7.0900000000000005E-2</v>
      </c>
      <c r="F53" s="191">
        <v>8621178.7300000004</v>
      </c>
      <c r="G53" s="39"/>
      <c r="H53" s="39"/>
    </row>
    <row r="54" spans="2:8" ht="15.95" customHeight="1">
      <c r="B54" s="88" t="s">
        <v>1152</v>
      </c>
      <c r="C54" s="89" t="s">
        <v>186</v>
      </c>
      <c r="D54" s="193" t="s">
        <v>196</v>
      </c>
      <c r="E54" s="190">
        <v>0.29959999999999998</v>
      </c>
      <c r="F54" s="191">
        <v>36430255.969999999</v>
      </c>
      <c r="G54" s="39"/>
      <c r="H54" s="39"/>
    </row>
    <row r="55" spans="2:8" ht="15.95" customHeight="1">
      <c r="B55" s="57" t="s">
        <v>96</v>
      </c>
      <c r="C55" s="86"/>
      <c r="D55" s="86"/>
      <c r="E55" s="58">
        <f>SUM(E56:E57)</f>
        <v>0.96150000000000002</v>
      </c>
      <c r="F55" s="59">
        <f>SUM(F56:F57)</f>
        <v>116900915.12</v>
      </c>
      <c r="G55" s="60">
        <v>2.6708333333333334E-2</v>
      </c>
      <c r="H55" s="61">
        <v>0.75</v>
      </c>
    </row>
    <row r="56" spans="2:8" ht="15.95" customHeight="1">
      <c r="B56" s="88" t="s">
        <v>1153</v>
      </c>
      <c r="C56" s="89" t="s">
        <v>187</v>
      </c>
      <c r="D56" s="193" t="s">
        <v>197</v>
      </c>
      <c r="E56" s="190">
        <v>0.67630000000000001</v>
      </c>
      <c r="F56" s="191">
        <v>82225781.480000004</v>
      </c>
      <c r="G56" s="39"/>
      <c r="H56" s="39"/>
    </row>
    <row r="57" spans="2:8" ht="15.95" customHeight="1">
      <c r="B57" s="88" t="s">
        <v>1152</v>
      </c>
      <c r="C57" s="89" t="s">
        <v>188</v>
      </c>
      <c r="D57" s="193" t="s">
        <v>198</v>
      </c>
      <c r="E57" s="190">
        <v>0.28520000000000001</v>
      </c>
      <c r="F57" s="191">
        <v>34675133.640000001</v>
      </c>
      <c r="G57" s="39"/>
      <c r="H57" s="39"/>
    </row>
    <row r="58" spans="2:8" ht="15.95" customHeight="1">
      <c r="B58" s="57" t="s">
        <v>97</v>
      </c>
      <c r="C58" s="87"/>
      <c r="D58" s="87"/>
      <c r="E58" s="62">
        <f>SUM(E59:E61)</f>
        <v>1.3254569999999999</v>
      </c>
      <c r="F58" s="63">
        <f>SUM(F59:F61)</f>
        <v>74116353.530000001</v>
      </c>
      <c r="G58" s="60">
        <v>0.02</v>
      </c>
      <c r="H58" s="61">
        <v>0.75</v>
      </c>
    </row>
    <row r="59" spans="2:8" s="14" customFormat="1">
      <c r="B59" s="88" t="s">
        <v>1153</v>
      </c>
      <c r="C59" s="89" t="s">
        <v>189</v>
      </c>
      <c r="D59" s="193" t="s">
        <v>199</v>
      </c>
      <c r="E59" s="190">
        <v>0.274557</v>
      </c>
      <c r="F59" s="191">
        <v>33381167.91</v>
      </c>
      <c r="G59" s="39"/>
      <c r="H59" s="39"/>
    </row>
    <row r="60" spans="2:8" s="14" customFormat="1">
      <c r="B60" s="88" t="s">
        <v>1152</v>
      </c>
      <c r="C60" s="89" t="s">
        <v>190</v>
      </c>
      <c r="D60" s="193" t="s">
        <v>200</v>
      </c>
      <c r="E60" s="190">
        <v>0.15629999999999999</v>
      </c>
      <c r="F60" s="191">
        <v>19003237.68</v>
      </c>
      <c r="G60" s="39"/>
      <c r="H60" s="39"/>
    </row>
    <row r="61" spans="2:8">
      <c r="B61" s="88" t="s">
        <v>1152</v>
      </c>
      <c r="C61" s="89" t="s">
        <v>191</v>
      </c>
      <c r="D61" s="193" t="s">
        <v>201</v>
      </c>
      <c r="E61" s="190">
        <v>0.89459999999999995</v>
      </c>
      <c r="F61" s="191">
        <v>21731947.940000001</v>
      </c>
      <c r="G61" s="39"/>
      <c r="H61" s="39"/>
    </row>
    <row r="62" spans="2:8">
      <c r="B62" s="57" t="s">
        <v>98</v>
      </c>
      <c r="C62" s="87"/>
      <c r="D62" s="87"/>
      <c r="E62" s="62">
        <f>SUM(E63:E65)</f>
        <v>1.5408303999999999</v>
      </c>
      <c r="F62" s="63">
        <f>SUM(F63:F65)</f>
        <v>65690241.991175994</v>
      </c>
      <c r="G62" s="60">
        <v>3.5999999999999997E-2</v>
      </c>
      <c r="H62" s="61">
        <v>0.82</v>
      </c>
    </row>
    <row r="63" spans="2:8">
      <c r="B63" s="88" t="s">
        <v>1153</v>
      </c>
      <c r="C63" s="89" t="s">
        <v>192</v>
      </c>
      <c r="D63" s="193" t="s">
        <v>202</v>
      </c>
      <c r="E63" s="190">
        <f>1.454152/5</f>
        <v>0.29083039999999999</v>
      </c>
      <c r="F63" s="191">
        <v>35324788.241175994</v>
      </c>
      <c r="G63" s="39"/>
      <c r="H63" s="39"/>
    </row>
    <row r="64" spans="2:8">
      <c r="B64" s="88" t="s">
        <v>1152</v>
      </c>
      <c r="C64" s="89" t="s">
        <v>193</v>
      </c>
      <c r="D64" s="193" t="s">
        <v>203</v>
      </c>
      <c r="E64" s="190">
        <v>0.33</v>
      </c>
      <c r="F64" s="191">
        <v>8016479.79</v>
      </c>
      <c r="G64" s="39"/>
      <c r="H64" s="39"/>
    </row>
    <row r="65" spans="2:127">
      <c r="B65" s="88" t="s">
        <v>1152</v>
      </c>
      <c r="C65" s="89" t="s">
        <v>194</v>
      </c>
      <c r="D65" s="193" t="s">
        <v>204</v>
      </c>
      <c r="E65" s="190">
        <v>0.92</v>
      </c>
      <c r="F65" s="191">
        <v>22348973.960000001</v>
      </c>
      <c r="G65" s="39"/>
      <c r="H65" s="39"/>
    </row>
    <row r="66" spans="2:127">
      <c r="B66" s="194" t="s">
        <v>1154</v>
      </c>
      <c r="C66" s="1"/>
      <c r="D66" s="194"/>
      <c r="E66" s="14"/>
      <c r="F66" s="14"/>
      <c r="G66" s="14"/>
      <c r="H66" s="14"/>
      <c r="DW66" s="6"/>
    </row>
    <row r="67" spans="2:127">
      <c r="B67" s="221" t="s">
        <v>1155</v>
      </c>
    </row>
    <row r="68" spans="2:127">
      <c r="B68" s="216" t="s">
        <v>1156</v>
      </c>
    </row>
  </sheetData>
  <mergeCells count="3">
    <mergeCell ref="A1:B1"/>
    <mergeCell ref="B3:C3"/>
    <mergeCell ref="B4:C4"/>
  </mergeCells>
  <phoneticPr fontId="20" type="noConversion"/>
  <hyperlinks>
    <hyperlink ref="C1:D1" r:id="rId1" location="BalSheet!A1" display="BALANCE SHEET"/>
    <hyperlink ref="A1:B1" location="'Capa | Cover'!A1" display="CAPA/COVER"/>
  </hyperlinks>
  <pageMargins left="0.19685039370078741" right="0.19685039370078741" top="0.59055118110236227" bottom="0.59055118110236227" header="0.51181102362204722" footer="0.51181102362204722"/>
  <pageSetup paperSize="9" scale="52" orientation="landscape" r:id="rId2"/>
  <headerFooter alignWithMargins="0">
    <oddFooter>&amp;LInvestor Relations Lojas Renner S.A.</oddFooter>
  </headerFooter>
  <rowBreaks count="1" manualBreakCount="1">
    <brk id="45" min="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C29"/>
  <sheetViews>
    <sheetView showGridLines="0" workbookViewId="0">
      <selection activeCell="B4" sqref="B4"/>
    </sheetView>
  </sheetViews>
  <sheetFormatPr defaultRowHeight="12.75"/>
  <sheetData>
    <row r="2" spans="2:3" ht="14.25">
      <c r="B2" s="270" t="s">
        <v>487</v>
      </c>
      <c r="C2" s="270" t="s">
        <v>486</v>
      </c>
    </row>
    <row r="3" spans="2:3" ht="14.25">
      <c r="B3" s="263" t="s">
        <v>785</v>
      </c>
      <c r="C3" s="263" t="s">
        <v>837</v>
      </c>
    </row>
    <row r="4" spans="2:3" ht="14.25">
      <c r="B4" s="263" t="s">
        <v>495</v>
      </c>
      <c r="C4" s="263" t="s">
        <v>837</v>
      </c>
    </row>
    <row r="5" spans="2:3" ht="14.25">
      <c r="B5" s="263" t="s">
        <v>789</v>
      </c>
      <c r="C5" s="263" t="s">
        <v>837</v>
      </c>
    </row>
    <row r="6" spans="2:3" ht="14.25">
      <c r="B6" s="263" t="s">
        <v>491</v>
      </c>
      <c r="C6" s="263" t="s">
        <v>837</v>
      </c>
    </row>
    <row r="7" spans="2:3" ht="14.25">
      <c r="B7" s="263" t="s">
        <v>788</v>
      </c>
      <c r="C7" s="263" t="s">
        <v>836</v>
      </c>
    </row>
    <row r="8" spans="2:3" ht="14.25">
      <c r="B8" s="263" t="s">
        <v>492</v>
      </c>
      <c r="C8" s="263" t="s">
        <v>836</v>
      </c>
    </row>
    <row r="9" spans="2:3" ht="14.25">
      <c r="B9" s="263" t="s">
        <v>777</v>
      </c>
      <c r="C9" s="263" t="s">
        <v>836</v>
      </c>
    </row>
    <row r="10" spans="2:3" ht="14.25">
      <c r="B10" s="263" t="s">
        <v>783</v>
      </c>
      <c r="C10" s="263" t="s">
        <v>836</v>
      </c>
    </row>
    <row r="11" spans="2:3" ht="14.25">
      <c r="B11" s="263" t="s">
        <v>787</v>
      </c>
      <c r="C11" s="263" t="s">
        <v>836</v>
      </c>
    </row>
    <row r="12" spans="2:3" ht="14.25">
      <c r="B12" s="263" t="s">
        <v>493</v>
      </c>
      <c r="C12" s="263" t="s">
        <v>836</v>
      </c>
    </row>
    <row r="13" spans="2:3" ht="14.25">
      <c r="B13" s="263" t="s">
        <v>780</v>
      </c>
      <c r="C13" s="263" t="s">
        <v>836</v>
      </c>
    </row>
    <row r="14" spans="2:3" ht="14.25">
      <c r="B14" s="263" t="s">
        <v>782</v>
      </c>
      <c r="C14" s="263" t="s">
        <v>836</v>
      </c>
    </row>
    <row r="15" spans="2:3" ht="14.25">
      <c r="B15" s="263" t="s">
        <v>792</v>
      </c>
      <c r="C15" s="263" t="s">
        <v>836</v>
      </c>
    </row>
    <row r="16" spans="2:3" ht="14.25">
      <c r="B16" s="263" t="s">
        <v>794</v>
      </c>
      <c r="C16" s="263" t="s">
        <v>835</v>
      </c>
    </row>
    <row r="17" spans="2:3" ht="14.25">
      <c r="B17" s="263" t="s">
        <v>786</v>
      </c>
      <c r="C17" s="263" t="s">
        <v>835</v>
      </c>
    </row>
    <row r="18" spans="2:3" ht="14.25">
      <c r="B18" s="263" t="s">
        <v>791</v>
      </c>
      <c r="C18" s="263" t="s">
        <v>835</v>
      </c>
    </row>
    <row r="19" spans="2:3" ht="14.25">
      <c r="B19" s="263" t="s">
        <v>779</v>
      </c>
      <c r="C19" s="263" t="s">
        <v>835</v>
      </c>
    </row>
    <row r="20" spans="2:3" ht="14.25">
      <c r="B20" s="263" t="s">
        <v>793</v>
      </c>
      <c r="C20" s="263" t="s">
        <v>835</v>
      </c>
    </row>
    <row r="21" spans="2:3" ht="14.25">
      <c r="B21" s="263" t="s">
        <v>784</v>
      </c>
      <c r="C21" s="263" t="s">
        <v>835</v>
      </c>
    </row>
    <row r="22" spans="2:3" ht="14.25">
      <c r="B22" s="263" t="s">
        <v>795</v>
      </c>
      <c r="C22" s="263" t="s">
        <v>835</v>
      </c>
    </row>
    <row r="23" spans="2:3" ht="14.25">
      <c r="B23" s="263" t="s">
        <v>781</v>
      </c>
      <c r="C23" s="263" t="s">
        <v>834</v>
      </c>
    </row>
    <row r="24" spans="2:3" ht="14.25">
      <c r="B24" s="263" t="s">
        <v>778</v>
      </c>
      <c r="C24" s="263" t="s">
        <v>834</v>
      </c>
    </row>
    <row r="25" spans="2:3" ht="14.25">
      <c r="B25" s="263" t="s">
        <v>494</v>
      </c>
      <c r="C25" s="263" t="s">
        <v>834</v>
      </c>
    </row>
    <row r="26" spans="2:3" ht="14.25">
      <c r="B26" s="264" t="s">
        <v>490</v>
      </c>
      <c r="C26" s="263" t="s">
        <v>834</v>
      </c>
    </row>
    <row r="27" spans="2:3" ht="14.25">
      <c r="B27" s="263" t="s">
        <v>790</v>
      </c>
      <c r="C27" s="263" t="s">
        <v>833</v>
      </c>
    </row>
    <row r="28" spans="2:3" ht="14.25">
      <c r="B28" s="264" t="s">
        <v>489</v>
      </c>
      <c r="C28" s="263" t="s">
        <v>833</v>
      </c>
    </row>
    <row r="29" spans="2:3" ht="14.25">
      <c r="B29" s="264" t="s">
        <v>776</v>
      </c>
      <c r="C29" s="263" t="s">
        <v>833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12</vt:i4>
      </vt:variant>
    </vt:vector>
  </HeadingPairs>
  <TitlesOfParts>
    <vt:vector size="21" baseType="lpstr">
      <vt:lpstr>Capa | Cover</vt:lpstr>
      <vt:lpstr>Balanço | BalSheet</vt:lpstr>
      <vt:lpstr>DRE | IncS</vt:lpstr>
      <vt:lpstr>Prod. Fin. | Financial Products</vt:lpstr>
      <vt:lpstr>Recebíveis | Receivables</vt:lpstr>
      <vt:lpstr>Dados Operac. | Operating Data</vt:lpstr>
      <vt:lpstr>Lista de Lojas | Stores List</vt:lpstr>
      <vt:lpstr>Dividendos | Dividends</vt:lpstr>
      <vt:lpstr>Plan1</vt:lpstr>
      <vt:lpstr>'Balanço | BalSheet'!Area_de_impressao</vt:lpstr>
      <vt:lpstr>'Capa | Cover'!Area_de_impressao</vt:lpstr>
      <vt:lpstr>'Dados Operac. | Operating Data'!Area_de_impressao</vt:lpstr>
      <vt:lpstr>'Dividendos | Dividends'!Area_de_impressao</vt:lpstr>
      <vt:lpstr>'DRE | IncS'!Area_de_impressao</vt:lpstr>
      <vt:lpstr>'Lista de Lojas | Stores List'!Area_de_impressao</vt:lpstr>
      <vt:lpstr>'Recebíveis | Receivables'!Area_de_impressao</vt:lpstr>
      <vt:lpstr>operat</vt:lpstr>
      <vt:lpstr>'Balanço | BalSheet'!Titulos_de_impressao</vt:lpstr>
      <vt:lpstr>'Dados Operac. | Operating Data'!Titulos_de_impressao</vt:lpstr>
      <vt:lpstr>'DRE | IncS'!Titulos_de_impressao</vt:lpstr>
      <vt:lpstr>'Recebíveis | Receivables'!Titulos_de_impressao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</dc:creator>
  <cp:lastModifiedBy>Daniel</cp:lastModifiedBy>
  <cp:lastPrinted>2017-04-25T14:20:28Z</cp:lastPrinted>
  <dcterms:created xsi:type="dcterms:W3CDTF">2011-01-20T11:09:57Z</dcterms:created>
  <dcterms:modified xsi:type="dcterms:W3CDTF">2017-06-07T22:56:28Z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