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55489\Desktop\VDM 7\"/>
    </mc:Choice>
  </mc:AlternateContent>
  <xr:revisionPtr revIDLastSave="0" documentId="13_ncr:1_{49F7B8E5-DBB1-4341-A5E1-C5141FAEF4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stratégia 3Ps - 1" sheetId="5" r:id="rId1"/>
    <sheet name="Estratégia 3Ps -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5" l="1"/>
  <c r="C24" i="5"/>
  <c r="B24" i="5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3" i="5"/>
  <c r="F3" i="5" s="1"/>
  <c r="D4" i="5"/>
  <c r="D5" i="5"/>
  <c r="D6" i="5"/>
  <c r="D7" i="5"/>
  <c r="D8" i="5"/>
  <c r="D9" i="5"/>
  <c r="D10" i="5"/>
  <c r="D11" i="5"/>
  <c r="D12" i="5"/>
  <c r="D3" i="5"/>
  <c r="B14" i="5"/>
  <c r="C14" i="5"/>
  <c r="E4" i="4"/>
  <c r="E5" i="4"/>
  <c r="E3" i="4"/>
  <c r="N44" i="4"/>
  <c r="I44" i="4"/>
  <c r="H44" i="4"/>
  <c r="G44" i="4"/>
  <c r="K44" i="4" s="1"/>
  <c r="L44" i="4" s="1"/>
  <c r="M44" i="4" s="1"/>
  <c r="F44" i="4"/>
  <c r="E44" i="4"/>
  <c r="D44" i="4"/>
  <c r="C44" i="4"/>
  <c r="N43" i="4"/>
  <c r="I43" i="4"/>
  <c r="H43" i="4"/>
  <c r="G43" i="4"/>
  <c r="F43" i="4"/>
  <c r="E43" i="4"/>
  <c r="D43" i="4"/>
  <c r="C43" i="4"/>
  <c r="N42" i="4"/>
  <c r="I42" i="4"/>
  <c r="H42" i="4"/>
  <c r="G42" i="4"/>
  <c r="F42" i="4"/>
  <c r="E42" i="4"/>
  <c r="D42" i="4"/>
  <c r="C42" i="4"/>
  <c r="C4" i="4"/>
  <c r="C5" i="4"/>
  <c r="C3" i="4"/>
  <c r="O30" i="4"/>
  <c r="J30" i="4"/>
  <c r="I30" i="4"/>
  <c r="G30" i="4"/>
  <c r="F30" i="4"/>
  <c r="E30" i="4"/>
  <c r="O29" i="4"/>
  <c r="J29" i="4"/>
  <c r="I29" i="4"/>
  <c r="G29" i="4"/>
  <c r="F29" i="4"/>
  <c r="E29" i="4"/>
  <c r="O28" i="4"/>
  <c r="J28" i="4"/>
  <c r="I28" i="4"/>
  <c r="G28" i="4"/>
  <c r="F28" i="4"/>
  <c r="E28" i="4"/>
  <c r="F16" i="4"/>
  <c r="E16" i="4"/>
  <c r="D16" i="4"/>
  <c r="C16" i="4"/>
  <c r="B16" i="4"/>
  <c r="E7" i="4"/>
  <c r="N37" i="4"/>
  <c r="I37" i="4"/>
  <c r="H37" i="4"/>
  <c r="G37" i="4"/>
  <c r="F37" i="4"/>
  <c r="E37" i="4"/>
  <c r="D37" i="4"/>
  <c r="C37" i="4"/>
  <c r="N36" i="4"/>
  <c r="I36" i="4"/>
  <c r="H36" i="4"/>
  <c r="G36" i="4"/>
  <c r="F36" i="4"/>
  <c r="E36" i="4"/>
  <c r="D36" i="4"/>
  <c r="C36" i="4"/>
  <c r="N35" i="4"/>
  <c r="I35" i="4"/>
  <c r="H35" i="4"/>
  <c r="G35" i="4"/>
  <c r="F35" i="4"/>
  <c r="E35" i="4"/>
  <c r="D35" i="4"/>
  <c r="C35" i="4"/>
  <c r="D50" i="4"/>
  <c r="C50" i="4"/>
  <c r="D49" i="4"/>
  <c r="C49" i="4"/>
  <c r="D48" i="4"/>
  <c r="C48" i="4"/>
  <c r="O23" i="4"/>
  <c r="J23" i="4"/>
  <c r="I23" i="4"/>
  <c r="G23" i="4"/>
  <c r="F23" i="4"/>
  <c r="E23" i="4"/>
  <c r="O22" i="4"/>
  <c r="J22" i="4"/>
  <c r="I22" i="4"/>
  <c r="G22" i="4"/>
  <c r="F22" i="4"/>
  <c r="E22" i="4"/>
  <c r="O21" i="4"/>
  <c r="J21" i="4"/>
  <c r="I21" i="4"/>
  <c r="G21" i="4"/>
  <c r="F21" i="4"/>
  <c r="E21" i="4"/>
  <c r="B7" i="4"/>
  <c r="D25" i="5" l="1"/>
  <c r="D14" i="5"/>
  <c r="F14" i="5"/>
  <c r="E14" i="5"/>
  <c r="K43" i="4"/>
  <c r="L43" i="4" s="1"/>
  <c r="M43" i="4" s="1"/>
  <c r="L28" i="4"/>
  <c r="M28" i="4" s="1"/>
  <c r="N28" i="4" s="1"/>
  <c r="K42" i="4"/>
  <c r="L42" i="4" s="1"/>
  <c r="M42" i="4" s="1"/>
  <c r="L30" i="4"/>
  <c r="M30" i="4" s="1"/>
  <c r="N30" i="4" s="1"/>
  <c r="L29" i="4"/>
  <c r="M29" i="4" s="1"/>
  <c r="N29" i="4" s="1"/>
  <c r="C7" i="4"/>
  <c r="K37" i="4"/>
  <c r="L37" i="4" s="1"/>
  <c r="M37" i="4" s="1"/>
  <c r="F5" i="4" s="1"/>
  <c r="K35" i="4"/>
  <c r="L35" i="4" s="1"/>
  <c r="M35" i="4" s="1"/>
  <c r="F3" i="4" s="1"/>
  <c r="K36" i="4"/>
  <c r="L36" i="4" s="1"/>
  <c r="M36" i="4" s="1"/>
  <c r="F4" i="4" s="1"/>
  <c r="L23" i="4"/>
  <c r="M23" i="4" s="1"/>
  <c r="N23" i="4" s="1"/>
  <c r="D5" i="4" s="1"/>
  <c r="L21" i="4"/>
  <c r="M21" i="4" s="1"/>
  <c r="N21" i="4" s="1"/>
  <c r="D3" i="4" s="1"/>
  <c r="L22" i="4"/>
  <c r="M22" i="4" s="1"/>
  <c r="N22" i="4" s="1"/>
  <c r="D4" i="4" s="1"/>
  <c r="D7" i="4" s="1"/>
  <c r="F7" i="4" l="1"/>
</calcChain>
</file>

<file path=xl/sharedStrings.xml><?xml version="1.0" encoding="utf-8"?>
<sst xmlns="http://schemas.openxmlformats.org/spreadsheetml/2006/main" count="130" uniqueCount="45">
  <si>
    <t>PRODUTO</t>
  </si>
  <si>
    <t>CUSTO DO PRODUTO</t>
  </si>
  <si>
    <t>COMISSÃO (8%)</t>
  </si>
  <si>
    <t>INADIMPLÊNCIA (2%)</t>
  </si>
  <si>
    <t>PREÇO DE VENDA B2B</t>
  </si>
  <si>
    <t>CUSTO TOTAL</t>
  </si>
  <si>
    <t>LUCRO BRUTO</t>
  </si>
  <si>
    <t>RESULTADO (%)</t>
  </si>
  <si>
    <t>SUBSÍDIO DE FRETE</t>
  </si>
  <si>
    <t>VALOR MÉDIO DE FRETE</t>
  </si>
  <si>
    <t>PLATAFORMA</t>
  </si>
  <si>
    <t>PREÇO DE VENDA B2C</t>
  </si>
  <si>
    <t>CUSTO</t>
  </si>
  <si>
    <t>IMPOSTO (4%)</t>
  </si>
  <si>
    <t>IMPOSTO FRETE (4%)</t>
  </si>
  <si>
    <t>CUSTO FINANCEIRO</t>
  </si>
  <si>
    <t>MARKUP PRATICADO</t>
  </si>
  <si>
    <t>ADS (ANÚNCIO) ROAS 5</t>
  </si>
  <si>
    <t>CUSTO DE MARKETING (5%)</t>
  </si>
  <si>
    <t>CUSTO DE FRETE (3%)</t>
  </si>
  <si>
    <t>PREÇO 1</t>
  </si>
  <si>
    <t>PREÇO 2</t>
  </si>
  <si>
    <t>PREÇO 3</t>
  </si>
  <si>
    <t>LUCRO BRUTO B2C</t>
  </si>
  <si>
    <t>VALOR DE VENDA</t>
  </si>
  <si>
    <t xml:space="preserve">CUSTO IDEAL </t>
  </si>
  <si>
    <t xml:space="preserve">MARKUP IDEAL </t>
  </si>
  <si>
    <t>PREÇO DE VENDA NO PDV</t>
  </si>
  <si>
    <t>LUCRO BRUBO B2B</t>
  </si>
  <si>
    <t>VALOR MÉDIO</t>
  </si>
  <si>
    <t>PRECIFICAÇÃO 3Ps - CAMISETAS CUSTO FIXO</t>
  </si>
  <si>
    <t>PRECIFICAÇÃO 3Ps - CAMISETAS CUSTO VARIÁVEL</t>
  </si>
  <si>
    <t>PREÇO DE VENDA B2C - CUSTO FIXO</t>
  </si>
  <si>
    <t>PREÇO DE VENDA B2C - CUSTO VARIÁVEL</t>
  </si>
  <si>
    <t>PREÇO DE VENDA B2B - CUSTO FIXO</t>
  </si>
  <si>
    <t>PREÇO DE VENDA B2B - CUSTO VARIÁVEL</t>
  </si>
  <si>
    <t>LUCRO BRUTO B2C (%)</t>
  </si>
  <si>
    <t>LUCRO BRUBO B2B (%)</t>
  </si>
  <si>
    <t>Camiseta preço 1</t>
  </si>
  <si>
    <t>Camiseta preço 2</t>
  </si>
  <si>
    <t>Camiseta preço 3</t>
  </si>
  <si>
    <t>MARKUP B2C</t>
  </si>
  <si>
    <t>MARKUP B2B</t>
  </si>
  <si>
    <t>MARKUP</t>
  </si>
  <si>
    <t>MARKUP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</si>
</sst>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0.0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 applyFont="1" applyAlignment="1"/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0" fillId="0" borderId="3" xfId="0" applyFont="1" applyBorder="1" applyAlignment="1"/>
    <xf numFmtId="44" fontId="0" fillId="0" borderId="3" xfId="1" applyFont="1" applyBorder="1" applyAlignment="1"/>
    <xf numFmtId="44" fontId="0" fillId="0" borderId="3" xfId="0" applyNumberFormat="1" applyFont="1" applyBorder="1" applyAlignment="1"/>
    <xf numFmtId="44" fontId="0" fillId="0" borderId="3" xfId="1" applyFont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/>
    </xf>
    <xf numFmtId="0" fontId="0" fillId="0" borderId="0" xfId="0" applyFont="1" applyBorder="1" applyAlignment="1"/>
    <xf numFmtId="164" fontId="4" fillId="0" borderId="4" xfId="0" applyNumberFormat="1" applyFont="1" applyBorder="1" applyAlignment="1">
      <alignment horizontal="center"/>
    </xf>
    <xf numFmtId="44" fontId="0" fillId="0" borderId="0" xfId="1" applyFont="1" applyAlignment="1"/>
    <xf numFmtId="164" fontId="4" fillId="0" borderId="3" xfId="0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horizontal="center"/>
    </xf>
    <xf numFmtId="10" fontId="4" fillId="0" borderId="3" xfId="2" applyNumberFormat="1" applyFon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44" fontId="5" fillId="0" borderId="3" xfId="0" applyNumberFormat="1" applyFont="1" applyBorder="1" applyAlignment="1"/>
    <xf numFmtId="44" fontId="5" fillId="0" borderId="0" xfId="0" applyNumberFormat="1" applyFont="1" applyBorder="1" applyAlignment="1"/>
    <xf numFmtId="10" fontId="5" fillId="0" borderId="0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2" fontId="11" fillId="0" borderId="3" xfId="2" applyNumberFormat="1" applyFont="1" applyBorder="1" applyAlignment="1">
      <alignment horizontal="center"/>
    </xf>
    <xf numFmtId="10" fontId="11" fillId="0" borderId="3" xfId="2" applyNumberFormat="1" applyFont="1" applyBorder="1" applyAlignment="1">
      <alignment horizontal="center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2" fontId="0" fillId="0" borderId="3" xfId="0" applyNumberFormat="1" applyFont="1" applyBorder="1" applyAlignment="1"/>
    <xf numFmtId="0" fontId="7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2" fillId="0" borderId="0" xfId="0" applyFont="1" applyAlignment="1"/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5054-1554-46C7-9F28-8916BB8AA71A}">
  <dimension ref="A1:H25"/>
  <sheetViews>
    <sheetView tabSelected="1" workbookViewId="0">
      <selection activeCell="H21" sqref="H21"/>
    </sheetView>
  </sheetViews>
  <sheetFormatPr defaultRowHeight="15" x14ac:dyDescent="0.25"/>
  <cols>
    <col min="1" max="1" width="19.42578125" bestFit="1" customWidth="1"/>
    <col min="2" max="2" width="20.28515625" bestFit="1" customWidth="1"/>
    <col min="3" max="3" width="20.85546875" bestFit="1" customWidth="1"/>
    <col min="4" max="4" width="22.85546875" bestFit="1" customWidth="1"/>
    <col min="5" max="5" width="20.85546875" bestFit="1" customWidth="1"/>
    <col min="6" max="6" width="21.85546875" bestFit="1" customWidth="1"/>
    <col min="7" max="8" width="21.5703125" bestFit="1" customWidth="1"/>
    <col min="9" max="9" width="14" bestFit="1" customWidth="1"/>
    <col min="10" max="10" width="15" bestFit="1" customWidth="1"/>
    <col min="11" max="11" width="20.28515625" bestFit="1" customWidth="1"/>
    <col min="12" max="12" width="20" bestFit="1" customWidth="1"/>
  </cols>
  <sheetData>
    <row r="1" spans="1:8" ht="21" x14ac:dyDescent="0.25">
      <c r="A1" s="42" t="s">
        <v>30</v>
      </c>
      <c r="B1" s="43"/>
      <c r="C1" s="43"/>
      <c r="D1" s="43"/>
      <c r="E1" s="43"/>
      <c r="F1" s="44"/>
    </row>
    <row r="2" spans="1:8" x14ac:dyDescent="0.25">
      <c r="A2" s="34" t="s">
        <v>0</v>
      </c>
      <c r="B2" s="34" t="s">
        <v>12</v>
      </c>
      <c r="C2" s="34" t="s">
        <v>11</v>
      </c>
      <c r="D2" s="34" t="s">
        <v>41</v>
      </c>
      <c r="E2" s="34" t="s">
        <v>4</v>
      </c>
      <c r="F2" s="34" t="s">
        <v>42</v>
      </c>
    </row>
    <row r="3" spans="1:8" x14ac:dyDescent="0.25">
      <c r="A3" s="13" t="s">
        <v>38</v>
      </c>
      <c r="B3" s="1">
        <v>30.95</v>
      </c>
      <c r="C3" s="1">
        <v>89.9</v>
      </c>
      <c r="D3" s="26">
        <f>C3/B3</f>
        <v>2.904684975767367</v>
      </c>
      <c r="E3" s="26">
        <f t="shared" ref="E3:E12" si="0">C3/2</f>
        <v>44.95</v>
      </c>
      <c r="F3" s="6">
        <f>E3/B3</f>
        <v>1.4523424878836835</v>
      </c>
    </row>
    <row r="4" spans="1:8" x14ac:dyDescent="0.25">
      <c r="A4" s="13" t="s">
        <v>38</v>
      </c>
      <c r="B4" s="1">
        <v>30.95</v>
      </c>
      <c r="C4" s="1">
        <v>89.9</v>
      </c>
      <c r="D4" s="26">
        <f t="shared" ref="D4:D12" si="1">C4/B4</f>
        <v>2.904684975767367</v>
      </c>
      <c r="E4" s="26">
        <f t="shared" si="0"/>
        <v>44.95</v>
      </c>
      <c r="F4" s="6">
        <f t="shared" ref="F4:F12" si="2">E4/B4</f>
        <v>1.4523424878836835</v>
      </c>
    </row>
    <row r="5" spans="1:8" x14ac:dyDescent="0.25">
      <c r="A5" s="13" t="s">
        <v>38</v>
      </c>
      <c r="B5" s="1">
        <v>30.95</v>
      </c>
      <c r="C5" s="1">
        <v>99.9</v>
      </c>
      <c r="D5" s="26">
        <f t="shared" si="1"/>
        <v>3.2277867528271407</v>
      </c>
      <c r="E5" s="26">
        <f t="shared" si="0"/>
        <v>49.95</v>
      </c>
      <c r="F5" s="6">
        <f t="shared" si="2"/>
        <v>1.6138933764135703</v>
      </c>
    </row>
    <row r="6" spans="1:8" x14ac:dyDescent="0.25">
      <c r="A6" s="13" t="s">
        <v>38</v>
      </c>
      <c r="B6" s="1">
        <v>30.95</v>
      </c>
      <c r="C6" s="1">
        <v>99.9</v>
      </c>
      <c r="D6" s="26">
        <f t="shared" si="1"/>
        <v>3.2277867528271407</v>
      </c>
      <c r="E6" s="26">
        <f t="shared" si="0"/>
        <v>49.95</v>
      </c>
      <c r="F6" s="6">
        <f t="shared" si="2"/>
        <v>1.6138933764135703</v>
      </c>
    </row>
    <row r="7" spans="1:8" x14ac:dyDescent="0.25">
      <c r="A7" s="13" t="s">
        <v>38</v>
      </c>
      <c r="B7" s="1">
        <v>30.95</v>
      </c>
      <c r="C7" s="1">
        <v>109.9</v>
      </c>
      <c r="D7" s="26">
        <f t="shared" si="1"/>
        <v>3.5508885298869148</v>
      </c>
      <c r="E7" s="26">
        <f t="shared" si="0"/>
        <v>54.95</v>
      </c>
      <c r="F7" s="6">
        <f t="shared" si="2"/>
        <v>1.7754442649434574</v>
      </c>
    </row>
    <row r="8" spans="1:8" x14ac:dyDescent="0.25">
      <c r="A8" s="13" t="s">
        <v>38</v>
      </c>
      <c r="B8" s="1">
        <v>30.95</v>
      </c>
      <c r="C8" s="1">
        <v>109.9</v>
      </c>
      <c r="D8" s="26">
        <f t="shared" si="1"/>
        <v>3.5508885298869148</v>
      </c>
      <c r="E8" s="26">
        <f t="shared" si="0"/>
        <v>54.95</v>
      </c>
      <c r="F8" s="6">
        <f t="shared" si="2"/>
        <v>1.7754442649434574</v>
      </c>
    </row>
    <row r="9" spans="1:8" x14ac:dyDescent="0.25">
      <c r="A9" s="13" t="s">
        <v>38</v>
      </c>
      <c r="B9" s="1">
        <v>30.95</v>
      </c>
      <c r="C9" s="1">
        <v>119.9</v>
      </c>
      <c r="D9" s="26">
        <f t="shared" si="1"/>
        <v>3.8739903069466886</v>
      </c>
      <c r="E9" s="26">
        <f t="shared" si="0"/>
        <v>59.95</v>
      </c>
      <c r="F9" s="6">
        <f t="shared" si="2"/>
        <v>1.9369951534733443</v>
      </c>
    </row>
    <row r="10" spans="1:8" x14ac:dyDescent="0.25">
      <c r="A10" s="13" t="s">
        <v>39</v>
      </c>
      <c r="B10" s="15">
        <v>35</v>
      </c>
      <c r="C10" s="1">
        <v>119.9</v>
      </c>
      <c r="D10" s="26">
        <f t="shared" si="1"/>
        <v>3.4257142857142857</v>
      </c>
      <c r="E10" s="26">
        <f t="shared" si="0"/>
        <v>59.95</v>
      </c>
      <c r="F10" s="6">
        <f t="shared" si="2"/>
        <v>1.7128571428571429</v>
      </c>
    </row>
    <row r="11" spans="1:8" x14ac:dyDescent="0.25">
      <c r="A11" s="13" t="s">
        <v>39</v>
      </c>
      <c r="B11" s="15">
        <v>35</v>
      </c>
      <c r="C11" s="1">
        <v>129.9</v>
      </c>
      <c r="D11" s="26">
        <f t="shared" si="1"/>
        <v>3.7114285714285717</v>
      </c>
      <c r="E11" s="26">
        <f t="shared" si="0"/>
        <v>64.95</v>
      </c>
      <c r="F11" s="6">
        <f t="shared" si="2"/>
        <v>1.8557142857142859</v>
      </c>
    </row>
    <row r="12" spans="1:8" x14ac:dyDescent="0.25">
      <c r="A12" s="13" t="s">
        <v>40</v>
      </c>
      <c r="B12" s="17">
        <v>39.299999999999997</v>
      </c>
      <c r="C12" s="1">
        <v>139.9</v>
      </c>
      <c r="D12" s="26">
        <f t="shared" si="1"/>
        <v>3.5597964376590334</v>
      </c>
      <c r="E12" s="26">
        <f t="shared" si="0"/>
        <v>69.95</v>
      </c>
      <c r="F12" s="6">
        <f t="shared" si="2"/>
        <v>1.7798982188295167</v>
      </c>
    </row>
    <row r="13" spans="1:8" x14ac:dyDescent="0.25">
      <c r="A13" s="13"/>
      <c r="B13" s="17"/>
      <c r="C13" s="17"/>
      <c r="D13" s="26"/>
      <c r="E13" s="17"/>
      <c r="F13" s="26"/>
    </row>
    <row r="14" spans="1:8" x14ac:dyDescent="0.25">
      <c r="A14" s="35" t="s">
        <v>29</v>
      </c>
      <c r="B14" s="23">
        <f>(B3+B4+B5+B6+B7+B9+B8+B10+B11+B12)/10</f>
        <v>32.594999999999999</v>
      </c>
      <c r="C14" s="23">
        <f>(C3+C4+C5+C6+C7+C9+C8+C10+C11+C12)/10</f>
        <v>110.9</v>
      </c>
      <c r="D14" s="23">
        <f t="shared" ref="D14:F14" si="3">(D3+D4+D5+D6+D7+D9+D8+D10+D11+D12)/10</f>
        <v>3.3937650118711424</v>
      </c>
      <c r="E14" s="23">
        <f t="shared" si="3"/>
        <v>55.45</v>
      </c>
      <c r="F14" s="23">
        <f t="shared" si="3"/>
        <v>1.6968825059355712</v>
      </c>
    </row>
    <row r="15" spans="1:8" x14ac:dyDescent="0.25">
      <c r="H15" s="37"/>
    </row>
    <row r="22" spans="1:4" x14ac:dyDescent="0.25">
      <c r="A22" s="29" t="s">
        <v>1</v>
      </c>
      <c r="B22" s="30" t="s">
        <v>20</v>
      </c>
      <c r="C22" s="30" t="s">
        <v>21</v>
      </c>
      <c r="D22" s="30" t="s">
        <v>22</v>
      </c>
    </row>
    <row r="23" spans="1:4" s="16" customFormat="1" x14ac:dyDescent="0.25">
      <c r="A23" s="5">
        <v>30.95</v>
      </c>
      <c r="B23" s="7">
        <v>89.9</v>
      </c>
      <c r="C23" s="7">
        <v>99.9</v>
      </c>
      <c r="D23" s="7">
        <v>109.9</v>
      </c>
    </row>
    <row r="24" spans="1:4" x14ac:dyDescent="0.25">
      <c r="A24" s="8" t="s">
        <v>43</v>
      </c>
      <c r="B24" s="31">
        <f>B23/A23</f>
        <v>2.904684975767367</v>
      </c>
      <c r="C24" s="31">
        <f>C23/A23</f>
        <v>3.2277867528271407</v>
      </c>
      <c r="D24" s="31">
        <f>D23/A23</f>
        <v>3.5508885298869148</v>
      </c>
    </row>
    <row r="25" spans="1:4" x14ac:dyDescent="0.25">
      <c r="C25" s="8" t="s">
        <v>44</v>
      </c>
      <c r="D25" s="31">
        <f>(D24+C24+B24)/3</f>
        <v>3.2277867528271407</v>
      </c>
    </row>
  </sheetData>
  <mergeCells count="1">
    <mergeCell ref="A1:F1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D80A-BC42-4BF0-B457-F8351E210092}">
  <dimension ref="A1:O50"/>
  <sheetViews>
    <sheetView topLeftCell="A10" zoomScale="115" zoomScaleNormal="115" workbookViewId="0">
      <selection activeCell="H47" sqref="H47"/>
    </sheetView>
  </sheetViews>
  <sheetFormatPr defaultRowHeight="15" x14ac:dyDescent="0.25"/>
  <cols>
    <col min="1" max="1" width="18.42578125" bestFit="1" customWidth="1"/>
    <col min="2" max="2" width="20.28515625" bestFit="1" customWidth="1"/>
    <col min="3" max="3" width="20.85546875" bestFit="1" customWidth="1"/>
    <col min="4" max="4" width="22.85546875" bestFit="1" customWidth="1"/>
    <col min="5" max="5" width="20.85546875" bestFit="1" customWidth="1"/>
    <col min="6" max="6" width="21.85546875" bestFit="1" customWidth="1"/>
    <col min="7" max="7" width="22.42578125" bestFit="1" customWidth="1"/>
    <col min="8" max="8" width="18.85546875" customWidth="1"/>
    <col min="9" max="9" width="26" bestFit="1" customWidth="1"/>
    <col min="10" max="11" width="21.5703125" bestFit="1" customWidth="1"/>
    <col min="12" max="12" width="14" bestFit="1" customWidth="1"/>
    <col min="13" max="13" width="15" bestFit="1" customWidth="1"/>
    <col min="14" max="14" width="20.28515625" bestFit="1" customWidth="1"/>
    <col min="15" max="15" width="20" bestFit="1" customWidth="1"/>
  </cols>
  <sheetData>
    <row r="1" spans="1:6" ht="21" x14ac:dyDescent="0.25">
      <c r="A1" s="42" t="s">
        <v>30</v>
      </c>
      <c r="B1" s="43"/>
      <c r="C1" s="43"/>
      <c r="D1" s="43"/>
      <c r="E1" s="43"/>
      <c r="F1" s="44"/>
    </row>
    <row r="2" spans="1:6" x14ac:dyDescent="0.25">
      <c r="A2" s="34" t="s">
        <v>0</v>
      </c>
      <c r="B2" s="34" t="s">
        <v>12</v>
      </c>
      <c r="C2" s="34" t="s">
        <v>11</v>
      </c>
      <c r="D2" s="34" t="s">
        <v>36</v>
      </c>
      <c r="E2" s="34" t="s">
        <v>4</v>
      </c>
      <c r="F2" s="34" t="s">
        <v>37</v>
      </c>
    </row>
    <row r="3" spans="1:6" x14ac:dyDescent="0.25">
      <c r="A3" s="13" t="s">
        <v>38</v>
      </c>
      <c r="B3" s="1">
        <v>30.95</v>
      </c>
      <c r="C3" s="17">
        <f>K21</f>
        <v>109.9</v>
      </c>
      <c r="D3" s="26">
        <f>N21</f>
        <v>21.013239308462232</v>
      </c>
      <c r="E3" s="17">
        <f>J35</f>
        <v>64.5</v>
      </c>
      <c r="F3" s="26">
        <f>M35</f>
        <v>19.535503875968992</v>
      </c>
    </row>
    <row r="4" spans="1:6" x14ac:dyDescent="0.25">
      <c r="A4" s="13" t="s">
        <v>39</v>
      </c>
      <c r="B4" s="1">
        <v>30.95</v>
      </c>
      <c r="C4" s="17">
        <f t="shared" ref="C4:C5" si="0">K22</f>
        <v>119.9</v>
      </c>
      <c r="D4" s="26">
        <f t="shared" ref="D4:D5" si="1">N22</f>
        <v>24.385779816513764</v>
      </c>
      <c r="E4" s="17">
        <f t="shared" ref="E4:E5" si="2">J36</f>
        <v>74.900000000000006</v>
      </c>
      <c r="F4" s="26">
        <f t="shared" ref="F4:F5" si="3">M36</f>
        <v>26.198237650200259</v>
      </c>
    </row>
    <row r="5" spans="1:6" x14ac:dyDescent="0.25">
      <c r="A5" s="13" t="s">
        <v>40</v>
      </c>
      <c r="B5" s="1">
        <v>30.95</v>
      </c>
      <c r="C5" s="17">
        <f t="shared" si="0"/>
        <v>129.9</v>
      </c>
      <c r="D5" s="26">
        <f t="shared" si="1"/>
        <v>27.239068514241723</v>
      </c>
      <c r="E5" s="17">
        <f t="shared" si="2"/>
        <v>82.9</v>
      </c>
      <c r="F5" s="26">
        <f t="shared" si="3"/>
        <v>30.185862484921589</v>
      </c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19" t="s">
        <v>29</v>
      </c>
      <c r="B7" s="23">
        <f>(B3+B4+B5)/3</f>
        <v>30.95</v>
      </c>
      <c r="C7" s="23">
        <f>(C3+C4+C5)/3</f>
        <v>119.90000000000002</v>
      </c>
      <c r="D7" s="27">
        <f>(D3+D4+D5)/3</f>
        <v>24.21269587973924</v>
      </c>
      <c r="E7" s="23">
        <f>(E3+E4+E5)/3</f>
        <v>74.100000000000009</v>
      </c>
      <c r="F7" s="27">
        <f>(F3+F4+F5)/3</f>
        <v>25.306534670363614</v>
      </c>
    </row>
    <row r="10" spans="1:6" ht="21" x14ac:dyDescent="0.25">
      <c r="A10" s="42" t="s">
        <v>31</v>
      </c>
      <c r="B10" s="43"/>
      <c r="C10" s="43"/>
      <c r="D10" s="43"/>
      <c r="E10" s="43"/>
      <c r="F10" s="44"/>
    </row>
    <row r="11" spans="1:6" x14ac:dyDescent="0.25">
      <c r="A11" s="34" t="s">
        <v>0</v>
      </c>
      <c r="B11" s="34" t="s">
        <v>12</v>
      </c>
      <c r="C11" s="34" t="s">
        <v>11</v>
      </c>
      <c r="D11" s="34" t="s">
        <v>23</v>
      </c>
      <c r="E11" s="34" t="s">
        <v>4</v>
      </c>
      <c r="F11" s="34" t="s">
        <v>28</v>
      </c>
    </row>
    <row r="12" spans="1:6" x14ac:dyDescent="0.25">
      <c r="A12" s="13" t="s">
        <v>38</v>
      </c>
      <c r="B12" s="1">
        <v>30.95</v>
      </c>
      <c r="C12" s="17">
        <v>109.9</v>
      </c>
      <c r="D12" s="21">
        <v>0.21</v>
      </c>
      <c r="E12" s="17">
        <v>64.5</v>
      </c>
      <c r="F12" s="21">
        <v>0.19500000000000001</v>
      </c>
    </row>
    <row r="13" spans="1:6" x14ac:dyDescent="0.25">
      <c r="A13" s="13" t="s">
        <v>39</v>
      </c>
      <c r="B13" s="15">
        <v>35</v>
      </c>
      <c r="C13" s="17">
        <v>119.9</v>
      </c>
      <c r="D13" s="22">
        <v>0.21</v>
      </c>
      <c r="E13" s="17">
        <v>74.900000000000006</v>
      </c>
      <c r="F13" s="22">
        <v>0.20799999999999999</v>
      </c>
    </row>
    <row r="14" spans="1:6" x14ac:dyDescent="0.25">
      <c r="A14" s="13" t="s">
        <v>40</v>
      </c>
      <c r="B14" s="17">
        <v>39.299999999999997</v>
      </c>
      <c r="C14" s="17">
        <v>129.9</v>
      </c>
      <c r="D14" s="22">
        <v>0.20799999999999999</v>
      </c>
      <c r="E14" s="17">
        <v>82.9</v>
      </c>
      <c r="F14" s="22">
        <v>0.20100000000000001</v>
      </c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35" t="s">
        <v>29</v>
      </c>
      <c r="B16" s="23">
        <f>(B12+B13+B14)/3</f>
        <v>35.083333333333336</v>
      </c>
      <c r="C16" s="23">
        <f>(C12+C13+C14)/3</f>
        <v>119.90000000000002</v>
      </c>
      <c r="D16" s="28">
        <f>(D12+D13+D14)/3</f>
        <v>0.20933333333333334</v>
      </c>
      <c r="E16" s="23">
        <f>(E12+E13+E14)/3</f>
        <v>74.100000000000009</v>
      </c>
      <c r="F16" s="28">
        <f>(F12+F13+F14)/3</f>
        <v>0.20133333333333336</v>
      </c>
    </row>
    <row r="17" spans="1:15" x14ac:dyDescent="0.25">
      <c r="B17" s="24"/>
      <c r="C17" s="24"/>
      <c r="D17" s="25"/>
      <c r="E17" s="24"/>
      <c r="F17" s="25"/>
    </row>
    <row r="19" spans="1:15" ht="21" x14ac:dyDescent="0.25">
      <c r="A19" s="38" t="s">
        <v>32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s="32" t="s">
        <v>0</v>
      </c>
      <c r="B20" s="33" t="s">
        <v>1</v>
      </c>
      <c r="C20" s="33" t="s">
        <v>8</v>
      </c>
      <c r="D20" s="9" t="s">
        <v>9</v>
      </c>
      <c r="E20" s="32" t="s">
        <v>13</v>
      </c>
      <c r="F20" s="32" t="s">
        <v>14</v>
      </c>
      <c r="G20" s="32" t="s">
        <v>17</v>
      </c>
      <c r="H20" s="33" t="s">
        <v>10</v>
      </c>
      <c r="I20" s="32" t="s">
        <v>18</v>
      </c>
      <c r="J20" s="32" t="s">
        <v>15</v>
      </c>
      <c r="K20" s="10" t="s">
        <v>11</v>
      </c>
      <c r="L20" s="11" t="s">
        <v>5</v>
      </c>
      <c r="M20" s="33" t="s">
        <v>6</v>
      </c>
      <c r="N20" s="33" t="s">
        <v>7</v>
      </c>
      <c r="O20" s="32" t="s">
        <v>16</v>
      </c>
    </row>
    <row r="21" spans="1:15" x14ac:dyDescent="0.25">
      <c r="A21" s="13" t="s">
        <v>38</v>
      </c>
      <c r="B21" s="1">
        <v>30.95</v>
      </c>
      <c r="C21" s="1">
        <v>10</v>
      </c>
      <c r="D21" s="1">
        <v>25</v>
      </c>
      <c r="E21" s="2">
        <f>K21*0.04</f>
        <v>4.3959999999999999</v>
      </c>
      <c r="F21" s="2">
        <f>D21*0.04</f>
        <v>1</v>
      </c>
      <c r="G21" s="1">
        <f>K21*0.2</f>
        <v>21.980000000000004</v>
      </c>
      <c r="H21" s="1">
        <v>1.5</v>
      </c>
      <c r="I21" s="1">
        <f>K21*0.05</f>
        <v>5.495000000000001</v>
      </c>
      <c r="J21" s="2">
        <f>K21*0.0955+0.99</f>
        <v>11.48545</v>
      </c>
      <c r="K21" s="1">
        <v>109.9</v>
      </c>
      <c r="L21" s="1">
        <f>B21+C21+E21+F21+G21+H21+I21+J21</f>
        <v>86.806450000000012</v>
      </c>
      <c r="M21" s="2">
        <f>K21-L21</f>
        <v>23.093549999999993</v>
      </c>
      <c r="N21" s="3">
        <f>(M21*100)/K21</f>
        <v>21.013239308462232</v>
      </c>
      <c r="O21" s="3">
        <f>K21/B21</f>
        <v>3.5508885298869148</v>
      </c>
    </row>
    <row r="22" spans="1:15" x14ac:dyDescent="0.25">
      <c r="A22" s="13" t="s">
        <v>39</v>
      </c>
      <c r="B22" s="1">
        <v>30.95</v>
      </c>
      <c r="C22" s="1">
        <v>10</v>
      </c>
      <c r="D22" s="1">
        <v>25</v>
      </c>
      <c r="E22" s="2">
        <f t="shared" ref="E22:E23" si="4">K22*0.04</f>
        <v>4.7960000000000003</v>
      </c>
      <c r="F22" s="2">
        <f t="shared" ref="F22:F23" si="5">D22*0.04</f>
        <v>1</v>
      </c>
      <c r="G22" s="1">
        <f t="shared" ref="G22:G23" si="6">K22*0.2</f>
        <v>23.980000000000004</v>
      </c>
      <c r="H22" s="1">
        <v>1.5</v>
      </c>
      <c r="I22" s="1">
        <f t="shared" ref="I22:I23" si="7">K22*0.05</f>
        <v>5.995000000000001</v>
      </c>
      <c r="J22" s="2">
        <f t="shared" ref="J22:J23" si="8">K22*0.0955+0.99</f>
        <v>12.44045</v>
      </c>
      <c r="K22" s="1">
        <v>119.9</v>
      </c>
      <c r="L22" s="1">
        <f t="shared" ref="L22:L23" si="9">B22+C22+E22+F22+G22+H22+I22+J22</f>
        <v>90.661450000000002</v>
      </c>
      <c r="M22" s="2">
        <f t="shared" ref="M22:M23" si="10">K22-L22</f>
        <v>29.238550000000004</v>
      </c>
      <c r="N22" s="3">
        <f t="shared" ref="N22:N23" si="11">(M22*100)/K22</f>
        <v>24.385779816513764</v>
      </c>
      <c r="O22" s="3">
        <f t="shared" ref="O22:O23" si="12">K22/B22</f>
        <v>3.8739903069466886</v>
      </c>
    </row>
    <row r="23" spans="1:15" x14ac:dyDescent="0.25">
      <c r="A23" s="13" t="s">
        <v>40</v>
      </c>
      <c r="B23" s="1">
        <v>30.95</v>
      </c>
      <c r="C23" s="12">
        <v>10</v>
      </c>
      <c r="D23" s="1">
        <v>25</v>
      </c>
      <c r="E23" s="2">
        <f t="shared" si="4"/>
        <v>5.1960000000000006</v>
      </c>
      <c r="F23" s="2">
        <f t="shared" si="5"/>
        <v>1</v>
      </c>
      <c r="G23" s="1">
        <f t="shared" si="6"/>
        <v>25.980000000000004</v>
      </c>
      <c r="H23" s="1">
        <v>1.5</v>
      </c>
      <c r="I23" s="1">
        <f t="shared" si="7"/>
        <v>6.495000000000001</v>
      </c>
      <c r="J23" s="2">
        <f t="shared" si="8"/>
        <v>13.39545</v>
      </c>
      <c r="K23" s="1">
        <v>129.9</v>
      </c>
      <c r="L23" s="1">
        <f t="shared" si="9"/>
        <v>94.516450000000006</v>
      </c>
      <c r="M23" s="2">
        <f t="shared" si="10"/>
        <v>35.38355</v>
      </c>
      <c r="N23" s="3">
        <f t="shared" si="11"/>
        <v>27.239068514241723</v>
      </c>
      <c r="O23" s="3">
        <f t="shared" si="12"/>
        <v>4.1970920840064627</v>
      </c>
    </row>
    <row r="24" spans="1:1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21" x14ac:dyDescent="0.25">
      <c r="A26" s="38" t="s">
        <v>33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x14ac:dyDescent="0.25">
      <c r="A27" s="32" t="s">
        <v>0</v>
      </c>
      <c r="B27" s="33" t="s">
        <v>1</v>
      </c>
      <c r="C27" s="33" t="s">
        <v>8</v>
      </c>
      <c r="D27" s="9" t="s">
        <v>9</v>
      </c>
      <c r="E27" s="32" t="s">
        <v>13</v>
      </c>
      <c r="F27" s="32" t="s">
        <v>14</v>
      </c>
      <c r="G27" s="32" t="s">
        <v>17</v>
      </c>
      <c r="H27" s="33" t="s">
        <v>10</v>
      </c>
      <c r="I27" s="32" t="s">
        <v>18</v>
      </c>
      <c r="J27" s="32" t="s">
        <v>15</v>
      </c>
      <c r="K27" s="10" t="s">
        <v>11</v>
      </c>
      <c r="L27" s="11" t="s">
        <v>5</v>
      </c>
      <c r="M27" s="33" t="s">
        <v>6</v>
      </c>
      <c r="N27" s="33" t="s">
        <v>7</v>
      </c>
      <c r="O27" s="32" t="s">
        <v>16</v>
      </c>
    </row>
    <row r="28" spans="1:15" x14ac:dyDescent="0.25">
      <c r="A28" s="13" t="s">
        <v>38</v>
      </c>
      <c r="B28" s="1">
        <v>30.95</v>
      </c>
      <c r="C28" s="1">
        <v>10</v>
      </c>
      <c r="D28" s="1">
        <v>25</v>
      </c>
      <c r="E28" s="2">
        <f>K28*0.04</f>
        <v>4.3959999999999999</v>
      </c>
      <c r="F28" s="2">
        <f>D28*0.04</f>
        <v>1</v>
      </c>
      <c r="G28" s="1">
        <f>K28*0.2</f>
        <v>21.980000000000004</v>
      </c>
      <c r="H28" s="1">
        <v>1.5</v>
      </c>
      <c r="I28" s="1">
        <f>K28*0.05</f>
        <v>5.495000000000001</v>
      </c>
      <c r="J28" s="2">
        <f>K28*0.0955+0.99</f>
        <v>11.48545</v>
      </c>
      <c r="K28" s="1">
        <v>109.9</v>
      </c>
      <c r="L28" s="1">
        <f>B28+C28+E28+F28+G28+H28+I28+J28</f>
        <v>86.806450000000012</v>
      </c>
      <c r="M28" s="2">
        <f>K28-L28</f>
        <v>23.093549999999993</v>
      </c>
      <c r="N28" s="3">
        <f>(M28*100)/K28</f>
        <v>21.013239308462232</v>
      </c>
      <c r="O28" s="3">
        <f>K28/B28</f>
        <v>3.5508885298869148</v>
      </c>
    </row>
    <row r="29" spans="1:15" x14ac:dyDescent="0.25">
      <c r="A29" s="13" t="s">
        <v>39</v>
      </c>
      <c r="B29" s="15">
        <v>35</v>
      </c>
      <c r="C29" s="1">
        <v>10</v>
      </c>
      <c r="D29" s="1">
        <v>25</v>
      </c>
      <c r="E29" s="2">
        <f t="shared" ref="E29:E30" si="13">K29*0.04</f>
        <v>4.7960000000000003</v>
      </c>
      <c r="F29" s="2">
        <f t="shared" ref="F29:F30" si="14">D29*0.04</f>
        <v>1</v>
      </c>
      <c r="G29" s="1">
        <f t="shared" ref="G29:G30" si="15">K29*0.2</f>
        <v>23.980000000000004</v>
      </c>
      <c r="H29" s="1">
        <v>1.5</v>
      </c>
      <c r="I29" s="1">
        <f t="shared" ref="I29:I30" si="16">K29*0.05</f>
        <v>5.995000000000001</v>
      </c>
      <c r="J29" s="2">
        <f t="shared" ref="J29:J30" si="17">K29*0.0955+0.99</f>
        <v>12.44045</v>
      </c>
      <c r="K29" s="1">
        <v>119.9</v>
      </c>
      <c r="L29" s="1">
        <f t="shared" ref="L29:L30" si="18">B29+C29+E29+F29+G29+H29+I29+J29</f>
        <v>94.711450000000013</v>
      </c>
      <c r="M29" s="2">
        <f t="shared" ref="M29:M30" si="19">K29-L29</f>
        <v>25.188549999999992</v>
      </c>
      <c r="N29" s="3">
        <f t="shared" ref="N29:N30" si="20">(M29*100)/K29</f>
        <v>21.007964970808999</v>
      </c>
      <c r="O29" s="3">
        <f t="shared" ref="O29:O30" si="21">K29/B29</f>
        <v>3.4257142857142857</v>
      </c>
    </row>
    <row r="30" spans="1:15" x14ac:dyDescent="0.25">
      <c r="A30" s="13" t="s">
        <v>40</v>
      </c>
      <c r="B30" s="17">
        <v>39.299999999999997</v>
      </c>
      <c r="C30" s="12">
        <v>10</v>
      </c>
      <c r="D30" s="1">
        <v>25</v>
      </c>
      <c r="E30" s="2">
        <f t="shared" si="13"/>
        <v>5.1960000000000006</v>
      </c>
      <c r="F30" s="2">
        <f t="shared" si="14"/>
        <v>1</v>
      </c>
      <c r="G30" s="1">
        <f t="shared" si="15"/>
        <v>25.980000000000004</v>
      </c>
      <c r="H30" s="1">
        <v>1.5</v>
      </c>
      <c r="I30" s="1">
        <f t="shared" si="16"/>
        <v>6.495000000000001</v>
      </c>
      <c r="J30" s="2">
        <f t="shared" si="17"/>
        <v>13.39545</v>
      </c>
      <c r="K30" s="1">
        <v>129.9</v>
      </c>
      <c r="L30" s="1">
        <f t="shared" si="18"/>
        <v>102.86645</v>
      </c>
      <c r="M30" s="2">
        <f t="shared" si="19"/>
        <v>27.033550000000005</v>
      </c>
      <c r="N30" s="3">
        <f t="shared" si="20"/>
        <v>20.811046959199388</v>
      </c>
      <c r="O30" s="3">
        <f t="shared" si="21"/>
        <v>3.3053435114503822</v>
      </c>
    </row>
    <row r="31" spans="1:1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3" spans="1:14" ht="21" x14ac:dyDescent="0.25">
      <c r="A33" s="38" t="s">
        <v>34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x14ac:dyDescent="0.25">
      <c r="A34" s="32" t="s">
        <v>0</v>
      </c>
      <c r="B34" s="33" t="s">
        <v>1</v>
      </c>
      <c r="C34" s="32" t="s">
        <v>19</v>
      </c>
      <c r="D34" s="32" t="s">
        <v>13</v>
      </c>
      <c r="E34" s="32" t="s">
        <v>14</v>
      </c>
      <c r="F34" s="32" t="s">
        <v>2</v>
      </c>
      <c r="G34" s="32" t="s">
        <v>3</v>
      </c>
      <c r="H34" s="32" t="s">
        <v>15</v>
      </c>
      <c r="I34" s="32" t="s">
        <v>18</v>
      </c>
      <c r="J34" s="10" t="s">
        <v>11</v>
      </c>
      <c r="K34" s="11" t="s">
        <v>5</v>
      </c>
      <c r="L34" s="33" t="s">
        <v>6</v>
      </c>
      <c r="M34" s="33" t="s">
        <v>7</v>
      </c>
      <c r="N34" s="32" t="s">
        <v>16</v>
      </c>
    </row>
    <row r="35" spans="1:14" x14ac:dyDescent="0.25">
      <c r="A35" s="13" t="s">
        <v>38</v>
      </c>
      <c r="B35" s="1">
        <v>30.95</v>
      </c>
      <c r="C35" s="1">
        <f>J35*0.03</f>
        <v>1.9349999999999998</v>
      </c>
      <c r="D35" s="1">
        <f>J35*0.04</f>
        <v>2.58</v>
      </c>
      <c r="E35" s="2">
        <f>J35*0.04</f>
        <v>2.58</v>
      </c>
      <c r="F35" s="2">
        <f>J35*0.08</f>
        <v>5.16</v>
      </c>
      <c r="G35" s="1">
        <f>J35*0.02</f>
        <v>1.29</v>
      </c>
      <c r="H35" s="1">
        <f>J35*0.0648</f>
        <v>4.1795999999999998</v>
      </c>
      <c r="I35" s="1">
        <f>J35*0.05</f>
        <v>3.2250000000000001</v>
      </c>
      <c r="J35" s="1">
        <v>64.5</v>
      </c>
      <c r="K35" s="1">
        <f>B35+C35+D35+E35+F35+G35+H35+I35</f>
        <v>51.8996</v>
      </c>
      <c r="L35" s="2">
        <f>J35-K35</f>
        <v>12.6004</v>
      </c>
      <c r="M35" s="3">
        <f>(L35*100)/J35</f>
        <v>19.535503875968992</v>
      </c>
      <c r="N35" s="3">
        <f>J35/B35</f>
        <v>2.0840064620355414</v>
      </c>
    </row>
    <row r="36" spans="1:14" x14ac:dyDescent="0.25">
      <c r="A36" s="13" t="s">
        <v>39</v>
      </c>
      <c r="B36" s="1">
        <v>30.95</v>
      </c>
      <c r="C36" s="1">
        <f>J36*0.03</f>
        <v>2.2469999999999999</v>
      </c>
      <c r="D36" s="1">
        <f>J36*0.04</f>
        <v>2.9960000000000004</v>
      </c>
      <c r="E36" s="2">
        <f>J36*0.04</f>
        <v>2.9960000000000004</v>
      </c>
      <c r="F36" s="2">
        <f>J36*0.08</f>
        <v>5.9920000000000009</v>
      </c>
      <c r="G36" s="1">
        <f>J36*0.02</f>
        <v>1.4980000000000002</v>
      </c>
      <c r="H36" s="1">
        <f>J36*0.0648</f>
        <v>4.8535200000000005</v>
      </c>
      <c r="I36" s="1">
        <f>J36*0.05</f>
        <v>3.7450000000000006</v>
      </c>
      <c r="J36" s="1">
        <v>74.900000000000006</v>
      </c>
      <c r="K36" s="1">
        <f>B36+C36+D36+E36+F36+G36+H36+I36</f>
        <v>55.27752000000001</v>
      </c>
      <c r="L36" s="2">
        <f>J36-K36</f>
        <v>19.622479999999996</v>
      </c>
      <c r="M36" s="3">
        <f>(L36*100)/J36</f>
        <v>26.198237650200259</v>
      </c>
      <c r="N36" s="3">
        <f>J36/B36</f>
        <v>2.4200323101777061</v>
      </c>
    </row>
    <row r="37" spans="1:14" x14ac:dyDescent="0.25">
      <c r="A37" s="13" t="s">
        <v>40</v>
      </c>
      <c r="B37" s="1">
        <v>30.95</v>
      </c>
      <c r="C37" s="12">
        <f>J37*0.03</f>
        <v>2.4870000000000001</v>
      </c>
      <c r="D37" s="1">
        <f>J37*0.04</f>
        <v>3.3160000000000003</v>
      </c>
      <c r="E37" s="2">
        <f>J37*0.04</f>
        <v>3.3160000000000003</v>
      </c>
      <c r="F37" s="2">
        <f>J37*0.08</f>
        <v>6.6320000000000006</v>
      </c>
      <c r="G37" s="1">
        <f>J37*0.02</f>
        <v>1.6580000000000001</v>
      </c>
      <c r="H37" s="1">
        <f>J37*0.0648</f>
        <v>5.3719200000000003</v>
      </c>
      <c r="I37" s="1">
        <f>J37*0.05</f>
        <v>4.1450000000000005</v>
      </c>
      <c r="J37" s="1">
        <v>82.9</v>
      </c>
      <c r="K37" s="1">
        <f>B37+C37+D37+E37+F37+G37+H37+I37</f>
        <v>57.875920000000008</v>
      </c>
      <c r="L37" s="2">
        <f>J37-K37</f>
        <v>25.024079999999998</v>
      </c>
      <c r="M37" s="3">
        <f>(L37*100)/J37</f>
        <v>30.185862484921589</v>
      </c>
      <c r="N37" s="3">
        <f>J37/B37</f>
        <v>2.6785137318255252</v>
      </c>
    </row>
    <row r="40" spans="1:14" ht="21" x14ac:dyDescent="0.25">
      <c r="A40" s="38" t="s">
        <v>35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x14ac:dyDescent="0.25">
      <c r="A41" s="32" t="s">
        <v>0</v>
      </c>
      <c r="B41" s="33" t="s">
        <v>1</v>
      </c>
      <c r="C41" s="32" t="s">
        <v>19</v>
      </c>
      <c r="D41" s="32" t="s">
        <v>13</v>
      </c>
      <c r="E41" s="32" t="s">
        <v>14</v>
      </c>
      <c r="F41" s="32" t="s">
        <v>2</v>
      </c>
      <c r="G41" s="32" t="s">
        <v>3</v>
      </c>
      <c r="H41" s="32" t="s">
        <v>15</v>
      </c>
      <c r="I41" s="32" t="s">
        <v>18</v>
      </c>
      <c r="J41" s="10" t="s">
        <v>11</v>
      </c>
      <c r="K41" s="11" t="s">
        <v>5</v>
      </c>
      <c r="L41" s="33" t="s">
        <v>6</v>
      </c>
      <c r="M41" s="33" t="s">
        <v>7</v>
      </c>
      <c r="N41" s="32" t="s">
        <v>16</v>
      </c>
    </row>
    <row r="42" spans="1:14" x14ac:dyDescent="0.25">
      <c r="A42" s="13" t="s">
        <v>38</v>
      </c>
      <c r="B42" s="1">
        <v>30.95</v>
      </c>
      <c r="C42" s="1">
        <f>J42*0.03</f>
        <v>1.9349999999999998</v>
      </c>
      <c r="D42" s="1">
        <f>J42*0.04</f>
        <v>2.58</v>
      </c>
      <c r="E42" s="2">
        <f>J42*0.04</f>
        <v>2.58</v>
      </c>
      <c r="F42" s="2">
        <f>J42*0.08</f>
        <v>5.16</v>
      </c>
      <c r="G42" s="1">
        <f>J42*0.02</f>
        <v>1.29</v>
      </c>
      <c r="H42" s="1">
        <f>J42*0.0648</f>
        <v>4.1795999999999998</v>
      </c>
      <c r="I42" s="1">
        <f>J42*0.05</f>
        <v>3.2250000000000001</v>
      </c>
      <c r="J42" s="1">
        <v>64.5</v>
      </c>
      <c r="K42" s="1">
        <f>B42+C42+D42+E42+F42+G42+H42+I42</f>
        <v>51.8996</v>
      </c>
      <c r="L42" s="2">
        <f>J42-K42</f>
        <v>12.6004</v>
      </c>
      <c r="M42" s="3">
        <f>(L42*100)/J42</f>
        <v>19.535503875968992</v>
      </c>
      <c r="N42" s="3">
        <f>J42/B42</f>
        <v>2.0840064620355414</v>
      </c>
    </row>
    <row r="43" spans="1:14" x14ac:dyDescent="0.25">
      <c r="A43" s="13" t="s">
        <v>39</v>
      </c>
      <c r="B43" s="15">
        <v>35</v>
      </c>
      <c r="C43" s="1">
        <f>J43*0.03</f>
        <v>2.2469999999999999</v>
      </c>
      <c r="D43" s="1">
        <f>J43*0.04</f>
        <v>2.9960000000000004</v>
      </c>
      <c r="E43" s="2">
        <f>J43*0.04</f>
        <v>2.9960000000000004</v>
      </c>
      <c r="F43" s="2">
        <f>J43*0.08</f>
        <v>5.9920000000000009</v>
      </c>
      <c r="G43" s="1">
        <f>J43*0.02</f>
        <v>1.4980000000000002</v>
      </c>
      <c r="H43" s="1">
        <f>J43*0.0648</f>
        <v>4.8535200000000005</v>
      </c>
      <c r="I43" s="1">
        <f>J43*0.05</f>
        <v>3.7450000000000006</v>
      </c>
      <c r="J43" s="1">
        <v>74.900000000000006</v>
      </c>
      <c r="K43" s="1">
        <f>B43+C43+D43+E43+F43+G43+H43+I43</f>
        <v>59.327520000000007</v>
      </c>
      <c r="L43" s="2">
        <f>J43-K43</f>
        <v>15.572479999999999</v>
      </c>
      <c r="M43" s="3">
        <f>(L43*100)/J43</f>
        <v>20.791028037383175</v>
      </c>
      <c r="N43" s="3">
        <f>J43/B43</f>
        <v>2.14</v>
      </c>
    </row>
    <row r="44" spans="1:14" x14ac:dyDescent="0.25">
      <c r="A44" s="13" t="s">
        <v>40</v>
      </c>
      <c r="B44" s="17">
        <v>39.299999999999997</v>
      </c>
      <c r="C44" s="12">
        <f>J44*0.03</f>
        <v>2.4870000000000001</v>
      </c>
      <c r="D44" s="1">
        <f>J44*0.04</f>
        <v>3.3160000000000003</v>
      </c>
      <c r="E44" s="2">
        <f>J44*0.04</f>
        <v>3.3160000000000003</v>
      </c>
      <c r="F44" s="2">
        <f>J44*0.08</f>
        <v>6.6320000000000006</v>
      </c>
      <c r="G44" s="1">
        <f>J44*0.02</f>
        <v>1.6580000000000001</v>
      </c>
      <c r="H44" s="1">
        <f>J44*0.0648</f>
        <v>5.3719200000000003</v>
      </c>
      <c r="I44" s="1">
        <f>J44*0.05</f>
        <v>4.1450000000000005</v>
      </c>
      <c r="J44" s="1">
        <v>82.9</v>
      </c>
      <c r="K44" s="1">
        <f>B44+C44+D44+E44+F44+G44+H44+I44</f>
        <v>66.225920000000002</v>
      </c>
      <c r="L44" s="2">
        <f>J44-K44</f>
        <v>16.674080000000004</v>
      </c>
      <c r="M44" s="3">
        <f>(L44*100)/J44</f>
        <v>20.113486127864899</v>
      </c>
      <c r="N44" s="3">
        <f>J44/B44</f>
        <v>2.1094147582697205</v>
      </c>
    </row>
    <row r="46" spans="1:14" ht="21" x14ac:dyDescent="0.25">
      <c r="A46" s="39" t="s">
        <v>27</v>
      </c>
      <c r="B46" s="40"/>
      <c r="C46" s="40"/>
      <c r="D46" s="40"/>
      <c r="E46" s="40"/>
      <c r="F46" s="41"/>
    </row>
    <row r="47" spans="1:14" x14ac:dyDescent="0.25">
      <c r="A47" s="35" t="s">
        <v>0</v>
      </c>
      <c r="B47" s="36" t="s">
        <v>1</v>
      </c>
      <c r="C47" s="20" t="s">
        <v>25</v>
      </c>
      <c r="D47" s="35" t="s">
        <v>16</v>
      </c>
      <c r="E47" s="20" t="s">
        <v>26</v>
      </c>
      <c r="F47" s="35" t="s">
        <v>24</v>
      </c>
    </row>
    <row r="48" spans="1:14" x14ac:dyDescent="0.25">
      <c r="A48" s="13" t="s">
        <v>38</v>
      </c>
      <c r="B48" s="17">
        <v>64.5</v>
      </c>
      <c r="C48" s="17">
        <f>F48/E48</f>
        <v>54.95</v>
      </c>
      <c r="D48" s="18">
        <f>F48/B48</f>
        <v>1.7038759689922482</v>
      </c>
      <c r="E48" s="18">
        <v>2</v>
      </c>
      <c r="F48" s="17">
        <v>109.9</v>
      </c>
    </row>
    <row r="49" spans="1:6" x14ac:dyDescent="0.25">
      <c r="A49" s="13" t="s">
        <v>39</v>
      </c>
      <c r="B49" s="17">
        <v>74.900000000000006</v>
      </c>
      <c r="C49" s="17">
        <f t="shared" ref="C49:C50" si="22">F49/E49</f>
        <v>59.95</v>
      </c>
      <c r="D49" s="18">
        <f>F49/B49</f>
        <v>1.6008010680907876</v>
      </c>
      <c r="E49" s="18">
        <v>2</v>
      </c>
      <c r="F49" s="17">
        <v>119.9</v>
      </c>
    </row>
    <row r="50" spans="1:6" x14ac:dyDescent="0.25">
      <c r="A50" s="13" t="s">
        <v>40</v>
      </c>
      <c r="B50" s="17">
        <v>82.9</v>
      </c>
      <c r="C50" s="17">
        <f t="shared" si="22"/>
        <v>64.95</v>
      </c>
      <c r="D50" s="18">
        <f>F50/B50</f>
        <v>1.5669481302774426</v>
      </c>
      <c r="E50" s="18">
        <v>2</v>
      </c>
      <c r="F50" s="17">
        <v>129.9</v>
      </c>
    </row>
  </sheetData>
  <mergeCells count="7">
    <mergeCell ref="A19:O19"/>
    <mergeCell ref="A33:N33"/>
    <mergeCell ref="A46:F46"/>
    <mergeCell ref="A1:F1"/>
    <mergeCell ref="A10:F10"/>
    <mergeCell ref="A26:O26"/>
    <mergeCell ref="A40:N40"/>
  </mergeCells>
  <phoneticPr fontId="1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Estratégia 3Ps - 1</vt:lpstr>
      <vt:lpstr>Estratégia 3Ps - 2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Jesué Tomé</dc:creator>
  <cp:lastModifiedBy>Jesué Tomé</cp:lastModifiedBy>
  <dcterms:created xsi:type="dcterms:W3CDTF">2022-04-19T13:35:53Z</dcterms:created>
  <dcterms:modified xsi:type="dcterms:W3CDTF">2022-04-19T13:37:31Z</dcterms:modified>
</cp:coreProperties>
</file>