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5 - Identificando circuitos área adm\Aula 71\"/>
    </mc:Choice>
  </mc:AlternateContent>
  <bookViews>
    <workbookView xWindow="0" yWindow="0" windowWidth="11895" windowHeight="5595" tabRatio="597" activeTab="5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</definedNames>
  <calcPr calcId="162913" concurrentCalc="0"/>
</workbook>
</file>

<file path=xl/calcChain.xml><?xml version="1.0" encoding="utf-8"?>
<calcChain xmlns="http://schemas.openxmlformats.org/spreadsheetml/2006/main">
  <c r="AW23" i="235" l="1"/>
  <c r="AV23" i="235"/>
  <c r="AW22" i="235"/>
  <c r="AU22" i="235"/>
  <c r="AV21" i="235"/>
  <c r="AU21" i="235"/>
  <c r="AW20" i="235"/>
  <c r="AV20" i="235"/>
  <c r="AW19" i="235"/>
  <c r="AU19" i="235"/>
  <c r="AV18" i="235"/>
  <c r="AU18" i="235"/>
  <c r="AW17" i="235"/>
  <c r="AV17" i="235"/>
  <c r="AW16" i="235"/>
  <c r="AU16" i="235"/>
  <c r="AV15" i="235"/>
  <c r="AU15" i="235"/>
  <c r="AW14" i="235"/>
  <c r="AV14" i="235"/>
  <c r="AW13" i="235"/>
  <c r="AU13" i="235"/>
  <c r="AV12" i="235"/>
  <c r="AU12" i="235"/>
  <c r="AW11" i="235"/>
  <c r="AV11" i="235"/>
  <c r="AW10" i="235"/>
  <c r="AU10" i="235"/>
  <c r="AV9" i="235"/>
  <c r="AU9" i="235"/>
  <c r="AV36" i="234"/>
  <c r="AU35" i="234"/>
  <c r="AW34" i="234"/>
  <c r="AV33" i="234"/>
  <c r="AU32" i="234"/>
  <c r="AW31" i="234"/>
  <c r="AV30" i="234"/>
  <c r="AU29" i="234"/>
  <c r="L28" i="234"/>
  <c r="O28" i="234"/>
  <c r="AW28" i="234"/>
  <c r="L27" i="234"/>
  <c r="O27" i="234"/>
  <c r="AV27" i="234"/>
  <c r="L26" i="234"/>
  <c r="O26" i="234"/>
  <c r="AU26" i="234"/>
  <c r="L25" i="234"/>
  <c r="O25" i="234"/>
  <c r="AW25" i="234"/>
  <c r="L24" i="234"/>
  <c r="O24" i="234"/>
  <c r="AV24" i="234"/>
  <c r="L23" i="234"/>
  <c r="O23" i="234"/>
  <c r="AU23" i="234"/>
  <c r="L22" i="234"/>
  <c r="O22" i="234"/>
  <c r="AW22" i="234"/>
  <c r="L21" i="234"/>
  <c r="O21" i="234"/>
  <c r="AV21" i="234"/>
  <c r="L20" i="234"/>
  <c r="O20" i="234"/>
  <c r="AU20" i="234"/>
  <c r="L19" i="234"/>
  <c r="O19" i="234"/>
  <c r="AW19" i="234"/>
  <c r="L18" i="234"/>
  <c r="O18" i="234"/>
  <c r="AV18" i="234"/>
  <c r="L17" i="234"/>
  <c r="O17" i="234"/>
  <c r="AW17" i="234"/>
  <c r="AV17" i="234"/>
  <c r="L16" i="234"/>
  <c r="O16" i="234"/>
  <c r="AU16" i="234"/>
  <c r="L15" i="234"/>
  <c r="O15" i="234"/>
  <c r="AW15" i="234"/>
  <c r="AV15" i="234"/>
  <c r="L14" i="234"/>
  <c r="O14" i="234"/>
  <c r="AV14" i="234"/>
  <c r="AU14" i="234"/>
  <c r="L13" i="234"/>
  <c r="O13" i="234"/>
  <c r="AW13" i="234"/>
  <c r="AU13" i="234"/>
  <c r="L12" i="234"/>
  <c r="O12" i="234"/>
  <c r="AW12" i="234"/>
  <c r="AV12" i="234"/>
  <c r="L11" i="234"/>
  <c r="O11" i="234"/>
  <c r="AU11" i="234"/>
  <c r="AW11" i="234"/>
  <c r="L10" i="234"/>
  <c r="O10" i="234"/>
  <c r="AV10" i="234"/>
  <c r="L9" i="234"/>
  <c r="O9" i="234"/>
  <c r="AU9" i="234"/>
  <c r="L18" i="232"/>
  <c r="O18" i="232"/>
  <c r="AU18" i="232"/>
  <c r="L16" i="232"/>
  <c r="O16" i="232"/>
  <c r="AV16" i="232"/>
  <c r="L12" i="232"/>
  <c r="O12" i="232"/>
  <c r="AV12" i="232"/>
  <c r="L13" i="232"/>
  <c r="O13" i="232"/>
  <c r="AU13" i="232"/>
  <c r="L19" i="232"/>
  <c r="O19" i="232"/>
  <c r="AW19" i="232"/>
  <c r="L14" i="232"/>
  <c r="O14" i="232"/>
  <c r="AW14" i="232"/>
  <c r="L11" i="232"/>
  <c r="O11" i="232"/>
  <c r="AW11" i="232"/>
  <c r="L10" i="232"/>
  <c r="O10" i="232"/>
  <c r="AV10" i="232"/>
  <c r="L9" i="232"/>
  <c r="O9" i="232"/>
  <c r="AU9" i="232"/>
  <c r="S9" i="235"/>
  <c r="W9" i="235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L20" i="235"/>
  <c r="AN20" i="235"/>
  <c r="AM20" i="235"/>
  <c r="AD20" i="235"/>
  <c r="AE20" i="235"/>
  <c r="AF20" i="235"/>
  <c r="Z20" i="235"/>
  <c r="S20" i="235"/>
  <c r="W20" i="235"/>
  <c r="P20" i="235"/>
  <c r="O20" i="235"/>
  <c r="AT19" i="235"/>
  <c r="AR19" i="235"/>
  <c r="AL19" i="235"/>
  <c r="AN19" i="235"/>
  <c r="AM19" i="235"/>
  <c r="AD19" i="235"/>
  <c r="AE19" i="235"/>
  <c r="AF19" i="235"/>
  <c r="Z19" i="235"/>
  <c r="S19" i="235"/>
  <c r="W19" i="235"/>
  <c r="P19" i="235"/>
  <c r="O19" i="235"/>
  <c r="AT18" i="235"/>
  <c r="AR18" i="235"/>
  <c r="AL18" i="235"/>
  <c r="AN18" i="235"/>
  <c r="AM18" i="235"/>
  <c r="AD18" i="235"/>
  <c r="AE18" i="235"/>
  <c r="AF18" i="235"/>
  <c r="Z18" i="235"/>
  <c r="S18" i="235"/>
  <c r="W18" i="235"/>
  <c r="P18" i="235"/>
  <c r="O18" i="235"/>
  <c r="AT17" i="235"/>
  <c r="AR17" i="235"/>
  <c r="AL17" i="235"/>
  <c r="AN17" i="235"/>
  <c r="AM17" i="235"/>
  <c r="AD17" i="235"/>
  <c r="AE17" i="235"/>
  <c r="AF17" i="235"/>
  <c r="Z17" i="235"/>
  <c r="S17" i="235"/>
  <c r="W17" i="235"/>
  <c r="P17" i="235"/>
  <c r="O17" i="235"/>
  <c r="AT16" i="235"/>
  <c r="AR16" i="235"/>
  <c r="AL16" i="235"/>
  <c r="AN16" i="235"/>
  <c r="AM16" i="235"/>
  <c r="AD16" i="235"/>
  <c r="AE16" i="235"/>
  <c r="AF16" i="235"/>
  <c r="Z16" i="235"/>
  <c r="S16" i="235"/>
  <c r="W16" i="235"/>
  <c r="P16" i="235"/>
  <c r="O16" i="235"/>
  <c r="AT15" i="235"/>
  <c r="AR15" i="235"/>
  <c r="AL15" i="235"/>
  <c r="AN15" i="235"/>
  <c r="AM15" i="235"/>
  <c r="AD15" i="235"/>
  <c r="AE15" i="235"/>
  <c r="AF15" i="235"/>
  <c r="Z15" i="235"/>
  <c r="S15" i="235"/>
  <c r="W15" i="235"/>
  <c r="P15" i="235"/>
  <c r="O15" i="235"/>
  <c r="AT14" i="235"/>
  <c r="AL14" i="235"/>
  <c r="AN14" i="235"/>
  <c r="AM14" i="235"/>
  <c r="AD14" i="235"/>
  <c r="AE14" i="235"/>
  <c r="AF14" i="235"/>
  <c r="Z14" i="235"/>
  <c r="S14" i="235"/>
  <c r="W14" i="235"/>
  <c r="P14" i="235"/>
  <c r="O14" i="235"/>
  <c r="AT13" i="235"/>
  <c r="AR13" i="235"/>
  <c r="AL13" i="235"/>
  <c r="AN13" i="235"/>
  <c r="AM13" i="235"/>
  <c r="AD13" i="235"/>
  <c r="AE13" i="235"/>
  <c r="AF13" i="235"/>
  <c r="Z13" i="235"/>
  <c r="S13" i="235"/>
  <c r="W13" i="235"/>
  <c r="P13" i="235"/>
  <c r="O13" i="235"/>
  <c r="AT12" i="235"/>
  <c r="AR12" i="235"/>
  <c r="AL12" i="235"/>
  <c r="AN12" i="235"/>
  <c r="AM12" i="235"/>
  <c r="AD12" i="235"/>
  <c r="AE12" i="235"/>
  <c r="AF12" i="235"/>
  <c r="Z12" i="235"/>
  <c r="S12" i="235"/>
  <c r="W12" i="235"/>
  <c r="P12" i="235"/>
  <c r="O12" i="235"/>
  <c r="AT11" i="235"/>
  <c r="AR11" i="235"/>
  <c r="AL11" i="235"/>
  <c r="AN11" i="235"/>
  <c r="AM11" i="235"/>
  <c r="AD11" i="235"/>
  <c r="AE11" i="235"/>
  <c r="AF11" i="235"/>
  <c r="Z11" i="235"/>
  <c r="S11" i="235"/>
  <c r="W11" i="235"/>
  <c r="P11" i="235"/>
  <c r="O11" i="235"/>
  <c r="AT10" i="235"/>
  <c r="AR10" i="235"/>
  <c r="AL10" i="235"/>
  <c r="AN10" i="235"/>
  <c r="AM10" i="235"/>
  <c r="AD10" i="235"/>
  <c r="AE10" i="235"/>
  <c r="AF10" i="235"/>
  <c r="Z10" i="235"/>
  <c r="S10" i="235"/>
  <c r="W10" i="235"/>
  <c r="P10" i="235"/>
  <c r="O10" i="235"/>
  <c r="AT9" i="235"/>
  <c r="AR9" i="235"/>
  <c r="AL9" i="235"/>
  <c r="AN9" i="235"/>
  <c r="AM9" i="235"/>
  <c r="AD9" i="235"/>
  <c r="AE9" i="235"/>
  <c r="AF9" i="235"/>
  <c r="Z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I10" i="234"/>
  <c r="I11" i="234"/>
  <c r="I12" i="234"/>
  <c r="I13" i="234"/>
  <c r="I14" i="234"/>
  <c r="I15" i="234"/>
  <c r="I16" i="234"/>
  <c r="I17" i="234"/>
  <c r="I18" i="234"/>
  <c r="I19" i="234"/>
  <c r="I20" i="234"/>
  <c r="I21" i="234"/>
  <c r="I22" i="234"/>
  <c r="I27" i="234"/>
  <c r="I29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J29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L32" i="234"/>
  <c r="AN32" i="234"/>
  <c r="AM32" i="234"/>
  <c r="AD32" i="234"/>
  <c r="AE32" i="234"/>
  <c r="AF32" i="234"/>
  <c r="Z32" i="234"/>
  <c r="S32" i="234"/>
  <c r="W32" i="234"/>
  <c r="P32" i="234"/>
  <c r="O32" i="234"/>
  <c r="AT31" i="234"/>
  <c r="AR31" i="234"/>
  <c r="AL31" i="234"/>
  <c r="AN31" i="234"/>
  <c r="AM31" i="234"/>
  <c r="AD31" i="234"/>
  <c r="AE31" i="234"/>
  <c r="AF31" i="234"/>
  <c r="Z31" i="234"/>
  <c r="S31" i="234"/>
  <c r="W31" i="234"/>
  <c r="P31" i="234"/>
  <c r="O31" i="234"/>
  <c r="AT30" i="234"/>
  <c r="AR30" i="234"/>
  <c r="AL30" i="234"/>
  <c r="AN30" i="234"/>
  <c r="AM30" i="234"/>
  <c r="AD30" i="234"/>
  <c r="AE30" i="234"/>
  <c r="AF30" i="234"/>
  <c r="Z30" i="234"/>
  <c r="S30" i="234"/>
  <c r="W30" i="234"/>
  <c r="P30" i="234"/>
  <c r="O30" i="234"/>
  <c r="AT29" i="234"/>
  <c r="AR29" i="234"/>
  <c r="AL29" i="234"/>
  <c r="AN29" i="234"/>
  <c r="AM29" i="234"/>
  <c r="AD29" i="234"/>
  <c r="AE29" i="234"/>
  <c r="AF29" i="234"/>
  <c r="O29" i="234"/>
  <c r="S29" i="234"/>
  <c r="W29" i="234"/>
  <c r="Z29" i="234"/>
  <c r="P29" i="234"/>
  <c r="S28" i="234"/>
  <c r="W28" i="234"/>
  <c r="AT28" i="234"/>
  <c r="AR28" i="234"/>
  <c r="AL28" i="234"/>
  <c r="AN28" i="234"/>
  <c r="AM28" i="234"/>
  <c r="AD28" i="234"/>
  <c r="AE28" i="234"/>
  <c r="AF28" i="234"/>
  <c r="Z28" i="234"/>
  <c r="P28" i="234"/>
  <c r="S27" i="234"/>
  <c r="W27" i="234"/>
  <c r="AT27" i="234"/>
  <c r="AR27" i="234"/>
  <c r="AL27" i="234"/>
  <c r="AN27" i="234"/>
  <c r="AM27" i="234"/>
  <c r="AD27" i="234"/>
  <c r="AE27" i="234"/>
  <c r="AF27" i="234"/>
  <c r="Z27" i="234"/>
  <c r="P27" i="234"/>
  <c r="S26" i="234"/>
  <c r="W26" i="234"/>
  <c r="AT26" i="234"/>
  <c r="AR26" i="234"/>
  <c r="AL26" i="234"/>
  <c r="AN26" i="234"/>
  <c r="AM26" i="234"/>
  <c r="AD26" i="234"/>
  <c r="AE26" i="234"/>
  <c r="AF26" i="234"/>
  <c r="Z26" i="234"/>
  <c r="P26" i="234"/>
  <c r="S25" i="234"/>
  <c r="W25" i="234"/>
  <c r="AT25" i="234"/>
  <c r="AR25" i="234"/>
  <c r="AL25" i="234"/>
  <c r="AN25" i="234"/>
  <c r="AM25" i="234"/>
  <c r="AD25" i="234"/>
  <c r="AE25" i="234"/>
  <c r="AF25" i="234"/>
  <c r="Z25" i="234"/>
  <c r="P25" i="234"/>
  <c r="S24" i="234"/>
  <c r="W24" i="234"/>
  <c r="AT24" i="234"/>
  <c r="AR24" i="234"/>
  <c r="AL24" i="234"/>
  <c r="AN24" i="234"/>
  <c r="AM24" i="234"/>
  <c r="AD24" i="234"/>
  <c r="AE24" i="234"/>
  <c r="AF24" i="234"/>
  <c r="Z24" i="234"/>
  <c r="P24" i="234"/>
  <c r="S23" i="234"/>
  <c r="W23" i="234"/>
  <c r="AT23" i="234"/>
  <c r="AR23" i="234"/>
  <c r="AL23" i="234"/>
  <c r="AN23" i="234"/>
  <c r="AM23" i="234"/>
  <c r="AD23" i="234"/>
  <c r="AE23" i="234"/>
  <c r="AF23" i="234"/>
  <c r="Z23" i="234"/>
  <c r="P23" i="234"/>
  <c r="S22" i="234"/>
  <c r="W22" i="234"/>
  <c r="AT22" i="234"/>
  <c r="AR22" i="234"/>
  <c r="AL22" i="234"/>
  <c r="AN22" i="234"/>
  <c r="AM22" i="234"/>
  <c r="AD22" i="234"/>
  <c r="AE22" i="234"/>
  <c r="AF22" i="234"/>
  <c r="Z22" i="234"/>
  <c r="P22" i="234"/>
  <c r="S21" i="234"/>
  <c r="W21" i="234"/>
  <c r="AT21" i="234"/>
  <c r="AR21" i="234"/>
  <c r="AL21" i="234"/>
  <c r="AN21" i="234"/>
  <c r="AM21" i="234"/>
  <c r="AD21" i="234"/>
  <c r="AE21" i="234"/>
  <c r="AF21" i="234"/>
  <c r="Z21" i="234"/>
  <c r="P21" i="234"/>
  <c r="S20" i="234"/>
  <c r="W20" i="234"/>
  <c r="AT20" i="234"/>
  <c r="AR20" i="234"/>
  <c r="AL20" i="234"/>
  <c r="AN20" i="234"/>
  <c r="AM20" i="234"/>
  <c r="AD20" i="234"/>
  <c r="AE20" i="234"/>
  <c r="AF20" i="234"/>
  <c r="Z20" i="234"/>
  <c r="P20" i="234"/>
  <c r="S19" i="234"/>
  <c r="W19" i="234"/>
  <c r="AT19" i="234"/>
  <c r="AR19" i="234"/>
  <c r="AL19" i="234"/>
  <c r="AN19" i="234"/>
  <c r="AM19" i="234"/>
  <c r="AD19" i="234"/>
  <c r="AE19" i="234"/>
  <c r="AF19" i="234"/>
  <c r="Z19" i="234"/>
  <c r="P19" i="234"/>
  <c r="S18" i="234"/>
  <c r="W18" i="234"/>
  <c r="AT18" i="234"/>
  <c r="AR18" i="234"/>
  <c r="AL18" i="234"/>
  <c r="AN18" i="234"/>
  <c r="AM18" i="234"/>
  <c r="AD18" i="234"/>
  <c r="AE18" i="234"/>
  <c r="AF18" i="234"/>
  <c r="Z18" i="234"/>
  <c r="P18" i="234"/>
  <c r="S17" i="234"/>
  <c r="W17" i="234"/>
  <c r="AT17" i="234"/>
  <c r="AR17" i="234"/>
  <c r="AL17" i="234"/>
  <c r="AN17" i="234"/>
  <c r="AM17" i="234"/>
  <c r="AD17" i="234"/>
  <c r="AE17" i="234"/>
  <c r="AF17" i="234"/>
  <c r="Z17" i="234"/>
  <c r="P17" i="234"/>
  <c r="S16" i="234"/>
  <c r="W16" i="234"/>
  <c r="AT16" i="234"/>
  <c r="AR16" i="234"/>
  <c r="AL16" i="234"/>
  <c r="AN16" i="234"/>
  <c r="AM16" i="234"/>
  <c r="AD16" i="234"/>
  <c r="AE16" i="234"/>
  <c r="AF16" i="234"/>
  <c r="Z16" i="234"/>
  <c r="P16" i="234"/>
  <c r="S15" i="234"/>
  <c r="W15" i="234"/>
  <c r="AT15" i="234"/>
  <c r="AR15" i="234"/>
  <c r="AL15" i="234"/>
  <c r="AN15" i="234"/>
  <c r="AM15" i="234"/>
  <c r="AD15" i="234"/>
  <c r="AE15" i="234"/>
  <c r="AF15" i="234"/>
  <c r="Z15" i="234"/>
  <c r="P15" i="234"/>
  <c r="S14" i="234"/>
  <c r="W14" i="234"/>
  <c r="AT14" i="234"/>
  <c r="AL14" i="234"/>
  <c r="AN14" i="234"/>
  <c r="AM14" i="234"/>
  <c r="AD14" i="234"/>
  <c r="AE14" i="234"/>
  <c r="AF14" i="234"/>
  <c r="Z14" i="234"/>
  <c r="P14" i="234"/>
  <c r="S13" i="234"/>
  <c r="W13" i="234"/>
  <c r="AT13" i="234"/>
  <c r="AR13" i="234"/>
  <c r="AL13" i="234"/>
  <c r="AN13" i="234"/>
  <c r="AM13" i="234"/>
  <c r="AD13" i="234"/>
  <c r="AE13" i="234"/>
  <c r="AF13" i="234"/>
  <c r="Z13" i="234"/>
  <c r="P13" i="234"/>
  <c r="S12" i="234"/>
  <c r="W12" i="234"/>
  <c r="AT12" i="234"/>
  <c r="AR12" i="234"/>
  <c r="AL12" i="234"/>
  <c r="AN12" i="234"/>
  <c r="AM12" i="234"/>
  <c r="AD12" i="234"/>
  <c r="AE12" i="234"/>
  <c r="AF12" i="234"/>
  <c r="Z12" i="234"/>
  <c r="P12" i="234"/>
  <c r="S11" i="234"/>
  <c r="W11" i="234"/>
  <c r="AT11" i="234"/>
  <c r="AR11" i="234"/>
  <c r="AL11" i="234"/>
  <c r="AN11" i="234"/>
  <c r="AM11" i="234"/>
  <c r="AD11" i="234"/>
  <c r="AE11" i="234"/>
  <c r="AF11" i="234"/>
  <c r="Z11" i="234"/>
  <c r="P11" i="234"/>
  <c r="S10" i="234"/>
  <c r="W10" i="234"/>
  <c r="AT10" i="234"/>
  <c r="AR10" i="234"/>
  <c r="AL10" i="234"/>
  <c r="AN10" i="234"/>
  <c r="AM10" i="234"/>
  <c r="AD10" i="234"/>
  <c r="AE10" i="234"/>
  <c r="AF10" i="234"/>
  <c r="Z10" i="234"/>
  <c r="P10" i="234"/>
  <c r="S9" i="234"/>
  <c r="W9" i="234"/>
  <c r="AT9" i="234"/>
  <c r="AR9" i="234"/>
  <c r="AL9" i="234"/>
  <c r="AN9" i="234"/>
  <c r="AM9" i="234"/>
  <c r="AD9" i="234"/>
  <c r="AE9" i="234"/>
  <c r="AF9" i="234"/>
  <c r="Z9" i="234"/>
  <c r="P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I10" i="232"/>
  <c r="I11" i="232"/>
  <c r="I12" i="232"/>
  <c r="I13" i="232"/>
  <c r="I14" i="232"/>
  <c r="I15" i="232"/>
  <c r="L15" i="232"/>
  <c r="I16" i="232"/>
  <c r="I17" i="232"/>
  <c r="L17" i="232"/>
  <c r="I18" i="232"/>
  <c r="I19" i="232"/>
  <c r="I20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S10" i="232"/>
  <c r="S13" i="232"/>
  <c r="S14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S12" i="232"/>
  <c r="W12" i="232"/>
  <c r="AE12" i="232"/>
  <c r="AD13" i="232"/>
  <c r="W13" i="232"/>
  <c r="AE13" i="232"/>
  <c r="AD14" i="232"/>
  <c r="W14" i="232"/>
  <c r="AE14" i="232"/>
  <c r="AD15" i="232"/>
  <c r="O15" i="232"/>
  <c r="S15" i="232"/>
  <c r="W15" i="232"/>
  <c r="AE15" i="232"/>
  <c r="AD16" i="232"/>
  <c r="S16" i="232"/>
  <c r="W16" i="232"/>
  <c r="AE16" i="232"/>
  <c r="AD18" i="232"/>
  <c r="W18" i="232"/>
  <c r="AE18" i="232"/>
  <c r="AD19" i="232"/>
  <c r="W19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J20" i="232"/>
  <c r="M20" i="232"/>
  <c r="P20" i="232"/>
  <c r="AR19" i="232"/>
  <c r="AL19" i="232"/>
  <c r="AN19" i="232"/>
  <c r="AM19" i="232"/>
  <c r="AF19" i="232"/>
  <c r="Z19" i="232"/>
  <c r="J19" i="232"/>
  <c r="M19" i="232"/>
  <c r="P19" i="232"/>
  <c r="AR18" i="232"/>
  <c r="AL18" i="232"/>
  <c r="AN18" i="232"/>
  <c r="AM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L13" i="232"/>
  <c r="AN13" i="232"/>
  <c r="AM13" i="232"/>
  <c r="AF13" i="232"/>
  <c r="Z13" i="232"/>
  <c r="J13" i="232"/>
  <c r="M13" i="232"/>
  <c r="P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Z12" i="232"/>
  <c r="Z15" i="232"/>
  <c r="Z16" i="232"/>
  <c r="J9" i="232"/>
  <c r="J12" i="232"/>
  <c r="M11" i="232"/>
  <c r="P11" i="232"/>
  <c r="M12" i="232"/>
  <c r="P12" i="232"/>
  <c r="M15" i="232"/>
  <c r="P15" i="232"/>
  <c r="J16" i="232"/>
  <c r="M16" i="232"/>
  <c r="P16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<sst xmlns="http://schemas.openxmlformats.org/spreadsheetml/2006/main" count="624" uniqueCount="245">
  <si>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</si>
  <si>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</si>
  <si>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</si>
  <si>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</si>
  <si>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</si>
  <si>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</si>
  <si>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</si>
  <si>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</si>
  <si>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</si>
  <si>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</si>
  <si>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</si>
  <si>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</si>
  <si>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</si>
  <si>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</si>
  <si>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</si>
  <si>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</si>
  <si>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</si>
  <si>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</si>
  <si>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</si>
  <si>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</si>
  <si>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</si>
  <si>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</si>
  <si>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</si>
  <si>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</si>
  <si>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</si>
  <si>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</si>
  <si>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</si>
  <si>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</si>
  <si>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</si>
  <si>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</si>
  <si>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</si>
  <si>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</si>
  <si>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</si>
  <si>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</si>
  <si>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</si>
  <si>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</si>
  <si>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</si>
  <si>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</si>
  <si>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</si>
  <si>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</si>
  <si>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</si>
  <si>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</si>
  <si>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</si>
  <si>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</si>
  <si>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</si>
  <si>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</si>
  <si>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</si>
  <si>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</si>
  <si>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</si>
  <si>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</si>
  <si>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</si>
  <si>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</si>
  <si>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</si>
  <si>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</si>
  <si>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</si>
  <si>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</si>
  <si>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</si>
  <si>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</si>
  <si>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</si>
  <si>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</si>
  <si>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</si>
  <si>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</si>
  <si>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</si>
  <si>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</si>
  <si>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</si>
  <si>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</si>
  <si>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</si>
  <si>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</si>
  <si>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</si>
  <si>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</si>
  <si>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</si>
  <si>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</si>
  <si>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</si>
  <si>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</si>
  <si>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</si>
  <si>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</si>
  <si>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</si>
  <si>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</si>
  <si>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</si>
  <si>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</si>
  <si>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</si>
  <si>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</si>
  <si>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</si>
  <si>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</si>
  <si>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</si>
  <si>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</si>
  <si>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</si>
  <si>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</si>
  <si>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</si>
  <si>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</si>
  <si>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</si>
  <si>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</si>
  <si>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</si>
  <si>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</si>
  <si>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</si>
  <si>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</si>
  <si>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</si>
  <si>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</si>
  <si>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</si>
  <si>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</si>
  <si>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</si>
  <si>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</si>
  <si>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</si>
  <si>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</si>
  <si>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</si>
  <si>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</si>
  <si>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</si>
  <si>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</si>
  <si>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</si>
  <si>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</si>
  <si>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</si>
  <si>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</si>
  <si>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</si>
  <si>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</si>
  <si>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</si>
  <si>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</si>
  <si>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</si>
  <si>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</si>
  <si>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</si>
  <si>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</si>
  <si>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</si>
  <si>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</si>
  <si>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</si>
  <si>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</si>
  <si>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</si>
  <si>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</si>
  <si>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</si>
  <si>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</si>
  <si>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</si>
  <si>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</si>
  <si>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</si>
  <si>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</si>
  <si>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</si>
  <si>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</si>
  <si>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</si>
  <si>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</si>
  <si>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</si>
  <si>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</si>
  <si>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</si>
  <si>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</si>
  <si>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</si>
  <si>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</si>
  <si>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</si>
  <si>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</si>
  <si>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</si>
  <si>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</si>
  <si>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</si>
  <si>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</si>
  <si>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</si>
  <si>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</si>
  <si>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</si>
  <si>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</si>
  <si>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</si>
  <si>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</si>
  <si>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</si>
  <si>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</si>
  <si>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</si>
  <si>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</si>
  <si>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</si>
  <si>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</si>
  <si>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</si>
  <si>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</si>
  <si>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</si>
  <si>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</si>
  <si>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</si>
  <si>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</si>
  <si>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</si>
  <si>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</si>
  <si>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</si>
  <si>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</si>
  <si>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</si>
  <si>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</si>
  <si>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</si>
  <si>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</si>
  <si>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</si>
  <si>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</si>
  <si>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</si>
  <si>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</si>
  <si>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</si>
  <si>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</si>
  <si>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</si>
  <si>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</si>
  <si>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</si>
  <si>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</si>
  <si>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</si>
  <si>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</si>
  <si>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</si>
  <si>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</si>
  <si>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</si>
  <si>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</si>
  <si>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</si>
  <si>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</si>
  <si>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</si>
  <si>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</si>
  <si>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</si>
  <si>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</si>
  <si>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</si>
  <si>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</si>
  <si>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</si>
  <si>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</si>
  <si>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</si>
  <si>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</si>
  <si>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</si>
  <si>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</si>
  <si>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</si>
  <si>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</si>
  <si>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</si>
  <si>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</si>
  <si>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</si>
  <si>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</si>
  <si>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</si>
  <si>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</si>
  <si>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</si>
  <si>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</si>
  <si>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</si>
  <si>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</si>
  <si>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</si>
  <si>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</si>
  <si>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</si>
  <si>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</si>
  <si>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</si>
  <si>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</si>
  <si>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</si>
  <si>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</si>
  <si>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</si>
  <si>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</si>
  <si>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</si>
  <si>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</si>
  <si>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</si>
  <si>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</si>
  <si>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</si>
  <si>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</si>
  <si>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</si>
  <si>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</si>
  <si>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</si>
  <si>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</si>
  <si>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</si>
  <si>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</si>
  <si>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</si>
  <si>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</si>
  <si>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</si>
  <si>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</si>
  <si>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</si>
  <si>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</si>
  <si>
    <t>CÁLCULOS DA SEÇÃO DOS CABOS (QUEDA DE TENSÃO)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</si>
</sst>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37" fontId="42" fillId="5" borderId="1" xfId="0" applyNumberFormat="1" applyFont="1" applyFill="1" applyBorder="1" applyAlignment="1">
      <alignment horizontal="center" vertical="center"/>
    </xf>
    <xf numFmtId="1" fontId="42" fillId="5" borderId="1" xfId="3" applyNumberFormat="1" applyFont="1" applyFill="1" applyBorder="1" applyAlignment="1">
      <alignment horizontal="center" vertical="center"/>
    </xf>
    <xf numFmtId="3" fontId="42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10" fontId="43" fillId="0" borderId="1" xfId="1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20" t="s">
        <v>19</v>
      </c>
      <c r="C2" s="220"/>
      <c r="D2" s="220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zoomScale="115" zoomScaleNormal="115" workbookViewId="0">
      <selection activeCell="D5" sqref="D5:D6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21" t="s">
        <v>55</v>
      </c>
      <c r="B3" s="221" t="s">
        <v>62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3">
      <c r="A4" s="221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31">
        <v>1</v>
      </c>
      <c r="C5" s="231">
        <v>0.8</v>
      </c>
      <c r="D5" s="231">
        <v>0.7</v>
      </c>
      <c r="E5" s="231">
        <v>0.65</v>
      </c>
      <c r="F5" s="231">
        <v>0.6</v>
      </c>
      <c r="G5" s="231">
        <v>0.56999999999999995</v>
      </c>
      <c r="H5" s="231">
        <v>0.54</v>
      </c>
      <c r="I5" s="231">
        <v>0.52</v>
      </c>
      <c r="J5" s="231">
        <v>0.5</v>
      </c>
      <c r="K5" s="231">
        <v>0.45</v>
      </c>
      <c r="L5" s="231">
        <v>0.41</v>
      </c>
      <c r="M5" s="231">
        <v>0.38</v>
      </c>
    </row>
    <row r="6" spans="1:13">
      <c r="A6" s="28" t="s">
        <v>56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22" t="s">
        <v>67</v>
      </c>
      <c r="L7" s="223"/>
      <c r="M7" s="224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25"/>
      <c r="L8" s="226"/>
      <c r="M8" s="227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25"/>
      <c r="L9" s="226"/>
      <c r="M9" s="227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28"/>
      <c r="L10" s="229"/>
      <c r="M10" s="230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32" t="s">
        <v>154</v>
      </c>
      <c r="B14" s="233"/>
      <c r="C14" s="233"/>
      <c r="D14" s="234"/>
      <c r="E14" s="116"/>
      <c r="F14" s="235" t="s">
        <v>155</v>
      </c>
      <c r="G14" s="236"/>
      <c r="H14" s="236"/>
      <c r="I14" s="236"/>
      <c r="J14" s="237"/>
    </row>
    <row r="15" spans="1:13" ht="13.5" thickBot="1">
      <c r="A15" s="238" t="s">
        <v>156</v>
      </c>
      <c r="B15" s="240" t="s">
        <v>157</v>
      </c>
      <c r="C15" s="241"/>
      <c r="D15" s="242"/>
      <c r="E15" s="116"/>
      <c r="F15" s="243" t="s">
        <v>156</v>
      </c>
      <c r="G15" s="244"/>
      <c r="H15" s="240" t="s">
        <v>157</v>
      </c>
      <c r="I15" s="241"/>
      <c r="J15" s="242"/>
    </row>
    <row r="16" spans="1:13" ht="13.5" thickBot="1">
      <c r="A16" s="239"/>
      <c r="B16" s="117" t="s">
        <v>29</v>
      </c>
      <c r="C16" s="240" t="s">
        <v>158</v>
      </c>
      <c r="D16" s="242"/>
      <c r="E16" s="116"/>
      <c r="F16" s="245"/>
      <c r="G16" s="246"/>
      <c r="H16" s="118" t="s">
        <v>29</v>
      </c>
      <c r="I16" s="247" t="s">
        <v>158</v>
      </c>
      <c r="J16" s="248"/>
    </row>
    <row r="17" spans="1:10">
      <c r="A17" s="119">
        <v>10</v>
      </c>
      <c r="B17" s="120">
        <v>1.22</v>
      </c>
      <c r="C17" s="249">
        <v>1.1499999999999999</v>
      </c>
      <c r="D17" s="250"/>
      <c r="E17" s="116"/>
      <c r="F17" s="251">
        <v>10</v>
      </c>
      <c r="G17" s="252"/>
      <c r="H17" s="121">
        <v>1.1000000000000001</v>
      </c>
      <c r="I17" s="253">
        <v>1.07</v>
      </c>
      <c r="J17" s="254"/>
    </row>
    <row r="18" spans="1:10">
      <c r="A18" s="122">
        <v>15</v>
      </c>
      <c r="B18" s="123">
        <v>1.17</v>
      </c>
      <c r="C18" s="255">
        <v>1.1200000000000001</v>
      </c>
      <c r="D18" s="256"/>
      <c r="E18" s="116"/>
      <c r="F18" s="257">
        <v>15</v>
      </c>
      <c r="G18" s="258"/>
      <c r="H18" s="124">
        <v>1.05</v>
      </c>
      <c r="I18" s="259">
        <v>1.04</v>
      </c>
      <c r="J18" s="260"/>
    </row>
    <row r="19" spans="1:10">
      <c r="A19" s="125">
        <v>25</v>
      </c>
      <c r="B19" s="126">
        <v>1.1200000000000001</v>
      </c>
      <c r="C19" s="261">
        <v>1.08</v>
      </c>
      <c r="D19" s="262"/>
      <c r="E19" s="116"/>
      <c r="F19" s="263">
        <v>25</v>
      </c>
      <c r="G19" s="264"/>
      <c r="H19" s="127">
        <v>0.95</v>
      </c>
      <c r="I19" s="265">
        <v>0.96</v>
      </c>
      <c r="J19" s="266"/>
    </row>
    <row r="20" spans="1:10">
      <c r="A20" s="128">
        <v>30</v>
      </c>
      <c r="B20" s="126">
        <v>1.06</v>
      </c>
      <c r="C20" s="261">
        <v>1.04</v>
      </c>
      <c r="D20" s="262"/>
      <c r="E20" s="116"/>
      <c r="F20" s="263">
        <v>30</v>
      </c>
      <c r="G20" s="264"/>
      <c r="H20" s="127">
        <v>0.89</v>
      </c>
      <c r="I20" s="265">
        <v>0.93</v>
      </c>
      <c r="J20" s="266"/>
    </row>
    <row r="21" spans="1:10">
      <c r="A21" s="125">
        <v>35</v>
      </c>
      <c r="B21" s="126">
        <v>0.94</v>
      </c>
      <c r="C21" s="261">
        <v>0.96</v>
      </c>
      <c r="D21" s="262"/>
      <c r="E21" s="116"/>
      <c r="F21" s="263">
        <v>35</v>
      </c>
      <c r="G21" s="264"/>
      <c r="H21" s="127">
        <v>0.84</v>
      </c>
      <c r="I21" s="265">
        <v>0.89</v>
      </c>
      <c r="J21" s="266"/>
    </row>
    <row r="22" spans="1:10">
      <c r="A22" s="129">
        <v>40</v>
      </c>
      <c r="B22" s="123">
        <v>0.87</v>
      </c>
      <c r="C22" s="255">
        <v>0.91</v>
      </c>
      <c r="D22" s="256"/>
      <c r="E22" s="116"/>
      <c r="F22" s="257">
        <v>40</v>
      </c>
      <c r="G22" s="258"/>
      <c r="H22" s="124">
        <v>0.77</v>
      </c>
      <c r="I22" s="259">
        <v>0.85</v>
      </c>
      <c r="J22" s="260"/>
    </row>
    <row r="23" spans="1:10">
      <c r="A23" s="122">
        <v>45</v>
      </c>
      <c r="B23" s="123">
        <v>0.79</v>
      </c>
      <c r="C23" s="255">
        <v>0.87</v>
      </c>
      <c r="D23" s="256"/>
      <c r="E23" s="116"/>
      <c r="F23" s="257">
        <v>45</v>
      </c>
      <c r="G23" s="258"/>
      <c r="H23" s="124">
        <v>0.71</v>
      </c>
      <c r="I23" s="259">
        <v>0.8</v>
      </c>
      <c r="J23" s="260"/>
    </row>
    <row r="24" spans="1:10">
      <c r="A24" s="129">
        <v>50</v>
      </c>
      <c r="B24" s="123">
        <v>0.71</v>
      </c>
      <c r="C24" s="255">
        <v>0.82</v>
      </c>
      <c r="D24" s="256"/>
      <c r="E24" s="116"/>
      <c r="F24" s="257">
        <v>50</v>
      </c>
      <c r="G24" s="258"/>
      <c r="H24" s="124">
        <v>0.63</v>
      </c>
      <c r="I24" s="259">
        <v>0.76</v>
      </c>
      <c r="J24" s="260"/>
    </row>
    <row r="25" spans="1:10">
      <c r="A25" s="122">
        <v>55</v>
      </c>
      <c r="B25" s="123">
        <v>0.61</v>
      </c>
      <c r="C25" s="255">
        <v>0.76</v>
      </c>
      <c r="D25" s="256"/>
      <c r="E25" s="116"/>
      <c r="F25" s="257">
        <v>55</v>
      </c>
      <c r="G25" s="258"/>
      <c r="H25" s="124">
        <v>0.55000000000000004</v>
      </c>
      <c r="I25" s="259">
        <v>0.71</v>
      </c>
      <c r="J25" s="260"/>
    </row>
    <row r="26" spans="1:10">
      <c r="A26" s="129">
        <v>60</v>
      </c>
      <c r="B26" s="124">
        <v>0.5</v>
      </c>
      <c r="C26" s="255">
        <v>0.71</v>
      </c>
      <c r="D26" s="256"/>
      <c r="E26" s="116"/>
      <c r="F26" s="257">
        <v>60</v>
      </c>
      <c r="G26" s="258"/>
      <c r="H26" s="124">
        <v>0.45</v>
      </c>
      <c r="I26" s="259">
        <v>0.65</v>
      </c>
      <c r="J26" s="260"/>
    </row>
    <row r="27" spans="1:10">
      <c r="A27" s="122">
        <v>65</v>
      </c>
      <c r="B27" s="22" t="s">
        <v>82</v>
      </c>
      <c r="C27" s="255">
        <v>0.65</v>
      </c>
      <c r="D27" s="256"/>
      <c r="E27" s="116"/>
      <c r="F27" s="257">
        <v>65</v>
      </c>
      <c r="G27" s="258"/>
      <c r="H27" s="22" t="s">
        <v>82</v>
      </c>
      <c r="I27" s="259">
        <v>0.6</v>
      </c>
      <c r="J27" s="260"/>
    </row>
    <row r="28" spans="1:10">
      <c r="A28" s="129">
        <v>70</v>
      </c>
      <c r="B28" s="22" t="s">
        <v>82</v>
      </c>
      <c r="C28" s="255">
        <v>0.57999999999999996</v>
      </c>
      <c r="D28" s="256"/>
      <c r="E28" s="116"/>
      <c r="F28" s="257">
        <v>70</v>
      </c>
      <c r="G28" s="258"/>
      <c r="H28" s="22" t="s">
        <v>82</v>
      </c>
      <c r="I28" s="259">
        <v>0.53</v>
      </c>
      <c r="J28" s="260"/>
    </row>
    <row r="29" spans="1:10">
      <c r="A29" s="129">
        <v>75</v>
      </c>
      <c r="B29" s="22" t="s">
        <v>82</v>
      </c>
      <c r="C29" s="259">
        <v>0.5</v>
      </c>
      <c r="D29" s="260"/>
      <c r="E29" s="116"/>
      <c r="F29" s="257">
        <v>75</v>
      </c>
      <c r="G29" s="258"/>
      <c r="H29" s="22" t="s">
        <v>82</v>
      </c>
      <c r="I29" s="259">
        <v>0.46</v>
      </c>
      <c r="J29" s="260"/>
    </row>
    <row r="30" spans="1:10" ht="13.5" thickBot="1">
      <c r="A30" s="130">
        <v>80</v>
      </c>
      <c r="B30" s="131" t="s">
        <v>82</v>
      </c>
      <c r="C30" s="267">
        <v>0.41</v>
      </c>
      <c r="D30" s="268"/>
      <c r="E30" s="116"/>
      <c r="F30" s="269">
        <v>80</v>
      </c>
      <c r="G30" s="270"/>
      <c r="H30" s="131" t="s">
        <v>82</v>
      </c>
      <c r="I30" s="271">
        <v>0.38</v>
      </c>
      <c r="J30" s="272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17:D17"/>
    <mergeCell ref="F17:G17"/>
    <mergeCell ref="I17:J17"/>
    <mergeCell ref="C18:D18"/>
    <mergeCell ref="F18:G18"/>
    <mergeCell ref="I18:J18"/>
    <mergeCell ref="A14:D14"/>
    <mergeCell ref="F14:J14"/>
    <mergeCell ref="A15:A16"/>
    <mergeCell ref="B15:D15"/>
    <mergeCell ref="F15:G16"/>
    <mergeCell ref="H15:J15"/>
    <mergeCell ref="C16:D16"/>
    <mergeCell ref="I16:J16"/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8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73"/>
      <c r="C3" s="273"/>
      <c r="D3" s="273"/>
    </row>
    <row r="4" spans="1:11" s="68" customFormat="1" ht="29.25" customHeight="1">
      <c r="A4" s="274" t="s">
        <v>27</v>
      </c>
      <c r="B4" s="275" t="s">
        <v>28</v>
      </c>
      <c r="C4" s="275"/>
      <c r="D4" s="275"/>
      <c r="F4" s="221" t="s">
        <v>80</v>
      </c>
      <c r="G4" s="221"/>
      <c r="H4" s="221"/>
      <c r="I4" s="221"/>
      <c r="J4" s="221"/>
      <c r="K4" s="221"/>
    </row>
    <row r="5" spans="1:11" s="68" customFormat="1" ht="25.5" customHeight="1">
      <c r="A5" s="274"/>
      <c r="B5" s="275" t="s">
        <v>29</v>
      </c>
      <c r="C5" s="275"/>
      <c r="D5" s="276" t="s">
        <v>32</v>
      </c>
      <c r="F5" s="65" t="s">
        <v>43</v>
      </c>
      <c r="G5" s="65" t="s">
        <v>44</v>
      </c>
      <c r="H5" s="277" t="s">
        <v>47</v>
      </c>
      <c r="I5" s="278"/>
      <c r="J5" s="277" t="s">
        <v>48</v>
      </c>
      <c r="K5" s="278"/>
    </row>
    <row r="6" spans="1:11" s="68" customFormat="1" ht="38.25">
      <c r="A6" s="274"/>
      <c r="B6" s="67" t="s">
        <v>30</v>
      </c>
      <c r="C6" s="67" t="s">
        <v>31</v>
      </c>
      <c r="D6" s="276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79" t="s">
        <v>70</v>
      </c>
      <c r="C7" s="280"/>
      <c r="D7" s="281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21" t="s">
        <v>81</v>
      </c>
      <c r="G18" s="221"/>
      <c r="H18" s="221"/>
      <c r="I18" s="221"/>
      <c r="J18" s="221"/>
      <c r="K18" s="221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77" t="s">
        <v>83</v>
      </c>
      <c r="I19" s="278"/>
      <c r="J19" s="277" t="s">
        <v>84</v>
      </c>
      <c r="K19" s="278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21" t="s">
        <v>45</v>
      </c>
      <c r="G20" s="221" t="s">
        <v>46</v>
      </c>
      <c r="H20" s="282" t="s">
        <v>85</v>
      </c>
      <c r="I20" s="282" t="s">
        <v>50</v>
      </c>
      <c r="J20" s="282" t="s">
        <v>85</v>
      </c>
      <c r="K20" s="282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21"/>
      <c r="G21" s="221"/>
      <c r="H21" s="282"/>
      <c r="I21" s="282"/>
      <c r="J21" s="282"/>
      <c r="K21" s="282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21"/>
      <c r="G22" s="221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83" t="s">
        <v>86</v>
      </c>
      <c r="C27" s="284"/>
      <c r="D27" s="285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74" t="s">
        <v>27</v>
      </c>
      <c r="B28" s="286" t="s">
        <v>87</v>
      </c>
      <c r="C28" s="288"/>
      <c r="D28" s="287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74"/>
      <c r="B29" s="286"/>
      <c r="C29" s="288"/>
      <c r="D29" s="288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74"/>
      <c r="B30" s="286"/>
      <c r="C30" s="288"/>
      <c r="D30" s="288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74"/>
      <c r="B31" s="286"/>
      <c r="C31" s="288"/>
      <c r="D31" s="288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27:D27"/>
    <mergeCell ref="A28:A31"/>
    <mergeCell ref="B28:B31"/>
    <mergeCell ref="D28:D31"/>
    <mergeCell ref="C28:C31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3:D3"/>
    <mergeCell ref="A4:A6"/>
    <mergeCell ref="B4:D4"/>
    <mergeCell ref="F4:K4"/>
    <mergeCell ref="B5:C5"/>
    <mergeCell ref="D5:D6"/>
    <mergeCell ref="H5:I5"/>
    <mergeCell ref="J5:K5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zoomScaleNormal="100" workbookViewId="0">
      <selection activeCell="A9" sqref="A9:XFD9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89" t="s">
        <v>159</v>
      </c>
      <c r="B2" s="292" t="s">
        <v>160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6" ht="19.5" customHeight="1" thickBot="1">
      <c r="A3" s="290"/>
      <c r="B3" s="292" t="s">
        <v>161</v>
      </c>
      <c r="C3" s="294"/>
      <c r="D3" s="292" t="s">
        <v>162</v>
      </c>
      <c r="E3" s="294"/>
      <c r="F3" s="292" t="s">
        <v>163</v>
      </c>
      <c r="G3" s="294"/>
      <c r="H3" s="292" t="s">
        <v>164</v>
      </c>
      <c r="I3" s="294"/>
      <c r="J3" s="292" t="s">
        <v>16</v>
      </c>
      <c r="K3" s="294"/>
      <c r="L3" s="292" t="s">
        <v>165</v>
      </c>
      <c r="M3" s="294"/>
    </row>
    <row r="4" spans="1:16" ht="64.5" thickBot="1">
      <c r="A4" s="291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89" t="s">
        <v>159</v>
      </c>
      <c r="B31" s="292" t="s">
        <v>169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4"/>
    </row>
    <row r="32" spans="1:13" ht="13.5" thickBot="1">
      <c r="A32" s="290"/>
      <c r="B32" s="292" t="s">
        <v>161</v>
      </c>
      <c r="C32" s="294"/>
      <c r="D32" s="292" t="s">
        <v>162</v>
      </c>
      <c r="E32" s="294"/>
      <c r="F32" s="292" t="s">
        <v>163</v>
      </c>
      <c r="G32" s="294"/>
      <c r="H32" s="292" t="s">
        <v>164</v>
      </c>
      <c r="I32" s="294"/>
      <c r="J32" s="292" t="s">
        <v>16</v>
      </c>
      <c r="K32" s="294"/>
      <c r="L32" s="292" t="s">
        <v>165</v>
      </c>
      <c r="M32" s="294"/>
    </row>
    <row r="33" spans="1:13" ht="64.5" thickBot="1">
      <c r="A33" s="291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95" t="s">
        <v>170</v>
      </c>
      <c r="D65" s="296"/>
      <c r="F65" s="297" t="s">
        <v>171</v>
      </c>
      <c r="G65" s="298"/>
    </row>
    <row r="66" spans="3:13" ht="36" customHeight="1" thickBot="1">
      <c r="C66" s="299" t="s">
        <v>172</v>
      </c>
      <c r="D66" s="300"/>
      <c r="F66" s="301" t="s">
        <v>173</v>
      </c>
      <c r="G66" s="302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303" t="s">
        <v>179</v>
      </c>
      <c r="M67" s="304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C65:D65"/>
    <mergeCell ref="F65:G65"/>
    <mergeCell ref="C66:D66"/>
    <mergeCell ref="F66:G66"/>
    <mergeCell ref="L67:M67"/>
    <mergeCell ref="A31:A33"/>
    <mergeCell ref="B31:M31"/>
    <mergeCell ref="B32:C32"/>
    <mergeCell ref="D32:E32"/>
    <mergeCell ref="F32:G32"/>
    <mergeCell ref="H32:I32"/>
    <mergeCell ref="J32:K32"/>
    <mergeCell ref="L32:M32"/>
    <mergeCell ref="A2:A4"/>
    <mergeCell ref="B2:M2"/>
    <mergeCell ref="B3:C3"/>
    <mergeCell ref="D3:E3"/>
    <mergeCell ref="F3:G3"/>
    <mergeCell ref="H3:I3"/>
    <mergeCell ref="J3:K3"/>
    <mergeCell ref="L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AB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C11" sqref="AC1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1" t="s">
        <v>0</v>
      </c>
      <c r="B1" s="362"/>
      <c r="C1" s="36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64" t="s">
        <v>191</v>
      </c>
      <c r="B2" s="365"/>
      <c r="C2" s="366"/>
      <c r="D2" s="367"/>
      <c r="E2" s="368"/>
      <c r="F2" s="368"/>
      <c r="G2" s="368"/>
      <c r="H2" s="36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9"/>
      <c r="AB2" s="369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1" t="s">
        <v>192</v>
      </c>
      <c r="B3" s="362"/>
      <c r="C3" s="363"/>
      <c r="D3" s="367"/>
      <c r="E3" s="368"/>
      <c r="F3" s="368"/>
      <c r="G3" s="368"/>
      <c r="H3" s="368"/>
      <c r="I3" s="36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0" t="s">
        <v>103</v>
      </c>
      <c r="AC3" s="371"/>
      <c r="AD3" s="371"/>
      <c r="AE3" s="371"/>
      <c r="AF3" s="371"/>
      <c r="AG3" s="371"/>
      <c r="AH3" s="371"/>
      <c r="AI3" s="371"/>
      <c r="AJ3" s="372"/>
      <c r="AK3" s="4"/>
      <c r="AL3" s="4"/>
      <c r="AM3" s="4"/>
      <c r="BP3"/>
      <c r="BQ3"/>
      <c r="BR3"/>
      <c r="BS3"/>
      <c r="BT3"/>
      <c r="BU3"/>
    </row>
    <row r="4" spans="1:73" ht="18" customHeight="1">
      <c r="A4" s="350" t="s">
        <v>137</v>
      </c>
      <c r="B4" s="350"/>
      <c r="C4" s="350"/>
      <c r="D4" s="350" t="s">
        <v>134</v>
      </c>
      <c r="E4" s="350"/>
      <c r="F4" s="350"/>
      <c r="G4" s="350"/>
      <c r="H4" s="350"/>
      <c r="I4" s="350"/>
      <c r="J4" s="350"/>
      <c r="K4" s="350"/>
      <c r="L4" s="350"/>
      <c r="M4" s="350"/>
      <c r="N4" s="350" t="s">
        <v>135</v>
      </c>
      <c r="O4" s="350"/>
      <c r="P4" s="350"/>
      <c r="Q4" s="351" t="s">
        <v>136</v>
      </c>
      <c r="R4" s="353"/>
      <c r="S4" s="350" t="s">
        <v>125</v>
      </c>
      <c r="T4" s="350" t="s">
        <v>101</v>
      </c>
      <c r="U4" s="350"/>
      <c r="V4" s="350"/>
      <c r="W4" s="350" t="s">
        <v>102</v>
      </c>
      <c r="X4" s="351" t="s">
        <v>138</v>
      </c>
      <c r="Y4" s="352"/>
      <c r="Z4" s="353"/>
      <c r="AA4" s="350" t="s">
        <v>99</v>
      </c>
      <c r="AB4" s="339" t="s">
        <v>93</v>
      </c>
      <c r="AC4" s="340"/>
      <c r="AD4" s="341"/>
      <c r="AE4" s="360" t="s">
        <v>100</v>
      </c>
      <c r="AF4" s="360"/>
      <c r="AG4" s="339" t="s">
        <v>94</v>
      </c>
      <c r="AH4" s="341"/>
      <c r="AI4" s="339" t="s">
        <v>95</v>
      </c>
      <c r="AJ4" s="341"/>
      <c r="AK4" s="339" t="s">
        <v>105</v>
      </c>
      <c r="AL4" s="338" t="s">
        <v>104</v>
      </c>
      <c r="AM4" s="338"/>
      <c r="AN4" s="338"/>
      <c r="AO4" s="339" t="s">
        <v>98</v>
      </c>
      <c r="AP4" s="340"/>
      <c r="AQ4" s="340"/>
      <c r="AR4" s="340"/>
      <c r="AS4" s="340"/>
      <c r="AT4" s="341"/>
      <c r="AU4" s="338" t="s">
        <v>152</v>
      </c>
      <c r="AV4" s="338"/>
      <c r="AW4" s="338"/>
      <c r="BP4"/>
      <c r="BQ4"/>
      <c r="BR4"/>
      <c r="BS4"/>
      <c r="BT4"/>
      <c r="BU4"/>
    </row>
    <row r="5" spans="1:73" ht="18" customHeight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4"/>
      <c r="R5" s="356"/>
      <c r="S5" s="350"/>
      <c r="T5" s="350"/>
      <c r="U5" s="350"/>
      <c r="V5" s="350"/>
      <c r="W5" s="350"/>
      <c r="X5" s="354"/>
      <c r="Y5" s="355"/>
      <c r="Z5" s="356"/>
      <c r="AA5" s="350"/>
      <c r="AB5" s="342"/>
      <c r="AC5" s="343"/>
      <c r="AD5" s="344"/>
      <c r="AE5" s="360"/>
      <c r="AF5" s="360"/>
      <c r="AG5" s="342"/>
      <c r="AH5" s="344"/>
      <c r="AI5" s="342"/>
      <c r="AJ5" s="344"/>
      <c r="AK5" s="342"/>
      <c r="AL5" s="338"/>
      <c r="AM5" s="338"/>
      <c r="AN5" s="338"/>
      <c r="AO5" s="342"/>
      <c r="AP5" s="343"/>
      <c r="AQ5" s="343"/>
      <c r="AR5" s="343"/>
      <c r="AS5" s="343"/>
      <c r="AT5" s="344"/>
      <c r="AU5" s="338"/>
      <c r="AV5" s="338"/>
      <c r="AW5" s="338"/>
      <c r="BP5"/>
      <c r="BQ5"/>
      <c r="BR5"/>
      <c r="BS5"/>
      <c r="BT5"/>
      <c r="BU5"/>
    </row>
    <row r="6" spans="1:73" ht="18" customHeight="1">
      <c r="A6" s="350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7"/>
      <c r="R6" s="359"/>
      <c r="S6" s="350"/>
      <c r="T6" s="350"/>
      <c r="U6" s="350"/>
      <c r="V6" s="350"/>
      <c r="W6" s="350"/>
      <c r="X6" s="357"/>
      <c r="Y6" s="358"/>
      <c r="Z6" s="359"/>
      <c r="AA6" s="350"/>
      <c r="AB6" s="345"/>
      <c r="AC6" s="346"/>
      <c r="AD6" s="347"/>
      <c r="AE6" s="360"/>
      <c r="AF6" s="360"/>
      <c r="AG6" s="345"/>
      <c r="AH6" s="347"/>
      <c r="AI6" s="345"/>
      <c r="AJ6" s="347"/>
      <c r="AK6" s="345"/>
      <c r="AL6" s="338"/>
      <c r="AM6" s="338"/>
      <c r="AN6" s="338"/>
      <c r="AO6" s="345"/>
      <c r="AP6" s="346"/>
      <c r="AQ6" s="346"/>
      <c r="AR6" s="346"/>
      <c r="AS6" s="346"/>
      <c r="AT6" s="347"/>
      <c r="AU6" s="338"/>
      <c r="AV6" s="338"/>
      <c r="AW6" s="338"/>
      <c r="BP6"/>
      <c r="BQ6"/>
      <c r="BR6"/>
      <c r="BS6"/>
      <c r="BT6"/>
      <c r="BU6"/>
    </row>
    <row r="7" spans="1:73" ht="15.75" customHeight="1">
      <c r="A7" s="335" t="s">
        <v>23</v>
      </c>
      <c r="B7" s="335" t="s">
        <v>1</v>
      </c>
      <c r="C7" s="335" t="s">
        <v>133</v>
      </c>
      <c r="D7" s="322" t="s">
        <v>10</v>
      </c>
      <c r="E7" s="348" t="s">
        <v>33</v>
      </c>
      <c r="F7" s="322" t="s">
        <v>34</v>
      </c>
      <c r="G7" s="322" t="s">
        <v>24</v>
      </c>
      <c r="H7" s="331" t="s">
        <v>25</v>
      </c>
      <c r="I7" s="332" t="s">
        <v>39</v>
      </c>
      <c r="J7" s="332" t="s">
        <v>38</v>
      </c>
      <c r="K7" s="332" t="s">
        <v>41</v>
      </c>
      <c r="L7" s="332" t="s">
        <v>37</v>
      </c>
      <c r="M7" s="332" t="s">
        <v>40</v>
      </c>
      <c r="N7" s="328" t="s">
        <v>72</v>
      </c>
      <c r="O7" s="328" t="s">
        <v>75</v>
      </c>
      <c r="P7" s="328" t="s">
        <v>73</v>
      </c>
      <c r="Q7" s="329" t="s">
        <v>71</v>
      </c>
      <c r="R7" s="336" t="s">
        <v>2</v>
      </c>
      <c r="S7" s="336" t="s">
        <v>3</v>
      </c>
      <c r="T7" s="336" t="s">
        <v>92</v>
      </c>
      <c r="U7" s="336" t="s">
        <v>4</v>
      </c>
      <c r="V7" s="336" t="s">
        <v>35</v>
      </c>
      <c r="W7" s="333" t="s">
        <v>5</v>
      </c>
      <c r="X7" s="333" t="s">
        <v>6</v>
      </c>
      <c r="Y7" s="335" t="s">
        <v>7</v>
      </c>
      <c r="Z7" s="335" t="s">
        <v>42</v>
      </c>
      <c r="AA7" s="335" t="s">
        <v>139</v>
      </c>
      <c r="AB7" s="326" t="s">
        <v>153</v>
      </c>
      <c r="AC7" s="326" t="s">
        <v>68</v>
      </c>
      <c r="AD7" s="326" t="s">
        <v>69</v>
      </c>
      <c r="AE7" s="323" t="s">
        <v>8</v>
      </c>
      <c r="AF7" s="323" t="s">
        <v>9</v>
      </c>
      <c r="AG7" s="325" t="s">
        <v>96</v>
      </c>
      <c r="AH7" s="325" t="s">
        <v>68</v>
      </c>
      <c r="AI7" s="325" t="s">
        <v>96</v>
      </c>
      <c r="AJ7" s="325" t="s">
        <v>68</v>
      </c>
      <c r="AK7" s="326" t="s">
        <v>97</v>
      </c>
      <c r="AL7" s="326" t="s">
        <v>140</v>
      </c>
      <c r="AM7" s="326" t="s">
        <v>141</v>
      </c>
      <c r="AN7" s="326" t="s">
        <v>36</v>
      </c>
      <c r="AO7" s="322" t="s">
        <v>1</v>
      </c>
      <c r="AP7" s="321" t="s">
        <v>142</v>
      </c>
      <c r="AQ7" s="323" t="s">
        <v>143</v>
      </c>
      <c r="AR7" s="321" t="s">
        <v>12</v>
      </c>
      <c r="AS7" s="321" t="s">
        <v>13</v>
      </c>
      <c r="AT7" s="321" t="s">
        <v>76</v>
      </c>
      <c r="AU7" s="312" t="s">
        <v>14</v>
      </c>
      <c r="AV7" s="312" t="s">
        <v>15</v>
      </c>
      <c r="AW7" s="312" t="s">
        <v>16</v>
      </c>
    </row>
    <row r="8" spans="1:73" ht="53.25" customHeight="1">
      <c r="A8" s="335"/>
      <c r="B8" s="335"/>
      <c r="C8" s="335"/>
      <c r="D8" s="322"/>
      <c r="E8" s="349"/>
      <c r="F8" s="322"/>
      <c r="G8" s="322"/>
      <c r="H8" s="331"/>
      <c r="I8" s="332"/>
      <c r="J8" s="332"/>
      <c r="K8" s="332"/>
      <c r="L8" s="332"/>
      <c r="M8" s="332"/>
      <c r="N8" s="328"/>
      <c r="O8" s="328"/>
      <c r="P8" s="328"/>
      <c r="Q8" s="330"/>
      <c r="R8" s="337"/>
      <c r="S8" s="337"/>
      <c r="T8" s="337"/>
      <c r="U8" s="337"/>
      <c r="V8" s="337"/>
      <c r="W8" s="334"/>
      <c r="X8" s="334"/>
      <c r="Y8" s="335"/>
      <c r="Z8" s="335"/>
      <c r="AA8" s="335"/>
      <c r="AB8" s="327"/>
      <c r="AC8" s="327"/>
      <c r="AD8" s="327"/>
      <c r="AE8" s="324"/>
      <c r="AF8" s="324"/>
      <c r="AG8" s="322"/>
      <c r="AH8" s="322"/>
      <c r="AI8" s="322"/>
      <c r="AJ8" s="322"/>
      <c r="AK8" s="327"/>
      <c r="AL8" s="327"/>
      <c r="AM8" s="327"/>
      <c r="AN8" s="327"/>
      <c r="AO8" s="322"/>
      <c r="AP8" s="322"/>
      <c r="AQ8" s="324"/>
      <c r="AR8" s="321"/>
      <c r="AS8" s="321"/>
      <c r="AT8" s="321"/>
      <c r="AU8" s="312"/>
      <c r="AV8" s="312"/>
      <c r="AW8" s="312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>
        <f>IF(V9=0,"-",IF(Q9=0,0,IF(Q9&lt;3,O9/R9,O9/(R9*SQRT(3)))))</f>
        <v>4.8784662786716879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7.0805025815263969</v>
      </c>
      <c r="X9" s="45">
        <v>30</v>
      </c>
      <c r="Y9" s="45">
        <v>3</v>
      </c>
      <c r="Z9" s="46">
        <f>IF(Y9=0,"-",IF(Q9&lt;3,(200*(1/56)*X9*W9)/(Y9*R9),(100*SQRT(3)*(1/56)*X9*W9)/(Y9*R9)))</f>
        <v>1.9911424582470181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2.389370949896422</v>
      </c>
      <c r="AF9" s="48">
        <f t="shared" ref="AF9:AF16" si="2">IF(AB9=0,"-",IF(AC9=0,0,AE9+$AE$61))</f>
        <v>4.0883253531183641</v>
      </c>
      <c r="AG9" s="47">
        <v>1</v>
      </c>
      <c r="AH9" s="102">
        <v>2.5</v>
      </c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32.099999999999994</v>
      </c>
      <c r="AO9" s="35" t="s">
        <v>148</v>
      </c>
      <c r="AP9" s="35"/>
      <c r="AQ9" s="35"/>
      <c r="AR9" s="49">
        <f>IF(Q9=0,"-",Q9)</f>
        <v>1</v>
      </c>
      <c r="AS9" s="47">
        <v>20</v>
      </c>
      <c r="AT9" s="49" t="str">
        <f>IF(AS9=0,"-",IF(AS9&gt;W9,"SIM","NÃO"))</f>
        <v>SIM</v>
      </c>
      <c r="AU9" s="217">
        <f>O9</f>
        <v>619.56521739130437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>
        <f t="shared" ref="S10:S60" si="5">IF(V10=0,"-",IF(Q10=0,0,IF(Q10&lt;3,O10/R10,O10/(R10*SQRT(3)))))</f>
        <v>2.9270797672030122</v>
      </c>
      <c r="T10" s="43">
        <v>1.06</v>
      </c>
      <c r="U10" s="43">
        <v>0.65</v>
      </c>
      <c r="V10" s="42">
        <v>10</v>
      </c>
      <c r="W10" s="110">
        <f t="shared" ref="W10:W60" si="6">IF(V10=0,"-",IF(V10&lt;15,S10/(T10*U10),(S10/(T10*U10)/0.86)))</f>
        <v>4.2483015489158378</v>
      </c>
      <c r="X10" s="45">
        <v>20</v>
      </c>
      <c r="Y10" s="45">
        <v>3</v>
      </c>
      <c r="Z10" s="46">
        <f t="shared" ref="Z10:Z60" si="7">IF(Y10=0,"-",IF(Q10&lt;3,(200*(1/56)*X10*W10)/(Y10*R10),(100*SQRT(3)*(1/56)*X10*W10)/(Y10*R10)))</f>
        <v>0.7964569832988071</v>
      </c>
      <c r="AA10" s="47">
        <v>1</v>
      </c>
      <c r="AB10" s="47">
        <v>1</v>
      </c>
      <c r="AC10" s="102">
        <v>1.5</v>
      </c>
      <c r="AD10" s="46">
        <f t="shared" ref="AD10:AD61" si="8">IF(AB10=0,"-",AB10*AC10)</f>
        <v>1.5</v>
      </c>
      <c r="AE10" s="46">
        <f t="shared" ref="AE10:AE61" si="9">IF(AB10=0,"-",IF(AC10=0,0,IF(Q10&lt;3,(200*(1/56)*W10*X10)/(AD10*R10),(100*SQRT(3)*(1/56)*W10*X10)/(AD10*R10))))</f>
        <v>1.5929139665976142</v>
      </c>
      <c r="AF10" s="48">
        <f t="shared" si="2"/>
        <v>3.2918683698195568</v>
      </c>
      <c r="AG10" s="47">
        <v>1</v>
      </c>
      <c r="AH10" s="102">
        <v>1.5</v>
      </c>
      <c r="AI10" s="47">
        <v>1</v>
      </c>
      <c r="AJ10" s="102">
        <v>1.5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21</v>
      </c>
      <c r="AO10" s="35"/>
      <c r="AP10" s="35"/>
      <c r="AQ10" s="35"/>
      <c r="AR10" s="49">
        <f t="shared" ref="AR10:AR60" si="11">IF(Q10=0,"-",Q10)</f>
        <v>1</v>
      </c>
      <c r="AS10" s="47">
        <v>16</v>
      </c>
      <c r="AT10" s="49" t="str">
        <f t="shared" ref="AT10:AT61" si="12">IF(AS10=0,"-",IF(AS10&gt;W10,"SIM","NÃO"))</f>
        <v>SIM</v>
      </c>
      <c r="AU10" s="50"/>
      <c r="AV10" s="50">
        <f>O10</f>
        <v>371.73913043478257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>
        <f t="shared" si="5"/>
        <v>3.2523108524477919</v>
      </c>
      <c r="T11" s="43">
        <v>1.06</v>
      </c>
      <c r="U11" s="43">
        <v>0.7</v>
      </c>
      <c r="V11" s="42">
        <v>10</v>
      </c>
      <c r="W11" s="110">
        <f t="shared" si="6"/>
        <v>4.3831682647544365</v>
      </c>
      <c r="X11" s="45">
        <v>22</v>
      </c>
      <c r="Y11" s="45">
        <v>3</v>
      </c>
      <c r="Z11" s="46">
        <f t="shared" si="7"/>
        <v>0.90391546517245602</v>
      </c>
      <c r="AA11" s="47">
        <v>1</v>
      </c>
      <c r="AB11" s="47">
        <v>1</v>
      </c>
      <c r="AC11" s="102">
        <v>1.5</v>
      </c>
      <c r="AD11" s="46">
        <f t="shared" si="8"/>
        <v>1.5</v>
      </c>
      <c r="AE11" s="46">
        <f t="shared" si="9"/>
        <v>1.8078309303449116</v>
      </c>
      <c r="AF11" s="48">
        <f t="shared" si="2"/>
        <v>3.506785333566854</v>
      </c>
      <c r="AG11" s="47">
        <v>1</v>
      </c>
      <c r="AH11" s="102">
        <v>1.5</v>
      </c>
      <c r="AI11" s="47">
        <v>1</v>
      </c>
      <c r="AJ11" s="102">
        <v>1.5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7</v>
      </c>
      <c r="AM11" s="44" t="str">
        <f>IF(AA11=2,IF(AC11&gt;=25,LOOKUP(AC11,'Tabela eletroduto'!$A$32:$A$43,'Tabela eletroduto'!$D$32:$D$43)),"-")</f>
        <v>-</v>
      </c>
      <c r="AN11" s="44">
        <f t="shared" si="10"/>
        <v>21</v>
      </c>
      <c r="AO11" s="35"/>
      <c r="AP11" s="35"/>
      <c r="AQ11" s="35"/>
      <c r="AR11" s="49">
        <f t="shared" si="11"/>
        <v>1</v>
      </c>
      <c r="AS11" s="47">
        <v>16</v>
      </c>
      <c r="AT11" s="49" t="str">
        <f t="shared" si="12"/>
        <v>SIM</v>
      </c>
      <c r="AU11" s="50"/>
      <c r="AV11" s="50"/>
      <c r="AW11" s="50">
        <f>O11</f>
        <v>413.04347826086956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>
        <f t="shared" si="5"/>
        <v>3.9027730229373501</v>
      </c>
      <c r="T12" s="43">
        <v>1.06</v>
      </c>
      <c r="U12" s="43">
        <v>0.65</v>
      </c>
      <c r="V12" s="42">
        <v>10</v>
      </c>
      <c r="W12" s="110">
        <f t="shared" si="6"/>
        <v>5.6644020652211173</v>
      </c>
      <c r="X12" s="45">
        <v>10</v>
      </c>
      <c r="Y12" s="45">
        <v>3</v>
      </c>
      <c r="Z12" s="46">
        <f t="shared" si="7"/>
        <v>0.53097132219920484</v>
      </c>
      <c r="AA12" s="47">
        <v>1</v>
      </c>
      <c r="AB12" s="47">
        <v>1</v>
      </c>
      <c r="AC12" s="102">
        <v>1.5</v>
      </c>
      <c r="AD12" s="46">
        <f t="shared" si="8"/>
        <v>1.5</v>
      </c>
      <c r="AE12" s="46">
        <f t="shared" si="9"/>
        <v>1.0619426443984097</v>
      </c>
      <c r="AF12" s="48">
        <f t="shared" si="2"/>
        <v>2.760897047620352</v>
      </c>
      <c r="AG12" s="47">
        <v>1</v>
      </c>
      <c r="AH12" s="102">
        <v>1.5</v>
      </c>
      <c r="AI12" s="47">
        <v>1</v>
      </c>
      <c r="AJ12" s="102">
        <v>1.5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7</v>
      </c>
      <c r="AM12" s="44" t="str">
        <f>IF(AA12=2,IF(AC12&gt;=25,LOOKUP(AC12,'Tabela eletroduto'!$A$32:$A$43,'Tabela eletroduto'!$D$32:$D$43)),"-")</f>
        <v>-</v>
      </c>
      <c r="AN12" s="44">
        <f t="shared" si="10"/>
        <v>21</v>
      </c>
      <c r="AO12" s="35"/>
      <c r="AP12" s="35"/>
      <c r="AQ12" s="35"/>
      <c r="AR12" s="49">
        <f t="shared" si="11"/>
        <v>1</v>
      </c>
      <c r="AS12" s="47">
        <v>16</v>
      </c>
      <c r="AT12" s="49" t="str">
        <f t="shared" si="12"/>
        <v>SIM</v>
      </c>
      <c r="AU12" s="50"/>
      <c r="AV12" s="50">
        <f>O12</f>
        <v>495.65217391304344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>
        <f t="shared" si="5"/>
        <v>2.9270797672030122</v>
      </c>
      <c r="T13" s="43">
        <v>1.06</v>
      </c>
      <c r="U13" s="43">
        <v>0.65</v>
      </c>
      <c r="V13" s="42">
        <v>10</v>
      </c>
      <c r="W13" s="110">
        <f t="shared" si="6"/>
        <v>4.2483015489158378</v>
      </c>
      <c r="X13" s="45">
        <v>25</v>
      </c>
      <c r="Y13" s="45">
        <v>3</v>
      </c>
      <c r="Z13" s="46">
        <f t="shared" si="7"/>
        <v>0.99557122912350893</v>
      </c>
      <c r="AA13" s="47">
        <v>1</v>
      </c>
      <c r="AB13" s="47">
        <v>1</v>
      </c>
      <c r="AC13" s="102">
        <v>1.5</v>
      </c>
      <c r="AD13" s="46">
        <f t="shared" si="8"/>
        <v>1.5</v>
      </c>
      <c r="AE13" s="46">
        <f t="shared" si="9"/>
        <v>1.9911424582470179</v>
      </c>
      <c r="AF13" s="48">
        <f t="shared" si="2"/>
        <v>3.6900968614689607</v>
      </c>
      <c r="AG13" s="47">
        <v>1</v>
      </c>
      <c r="AH13" s="102">
        <v>1.5</v>
      </c>
      <c r="AI13" s="47">
        <v>1</v>
      </c>
      <c r="AJ13" s="102">
        <v>1.5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7</v>
      </c>
      <c r="AM13" s="44" t="str">
        <f>IF(AA13=2,IF(AC13&gt;=25,LOOKUP(AC13,'Tabela eletroduto'!$A$32:$A$43,'Tabela eletroduto'!$D$32:$D$43)),"-")</f>
        <v>-</v>
      </c>
      <c r="AN13" s="44">
        <f t="shared" si="10"/>
        <v>21</v>
      </c>
      <c r="AO13" s="35"/>
      <c r="AP13" s="35"/>
      <c r="AQ13" s="35"/>
      <c r="AR13" s="49">
        <f t="shared" si="11"/>
        <v>1</v>
      </c>
      <c r="AS13" s="47">
        <v>16</v>
      </c>
      <c r="AT13" s="49" t="str">
        <f t="shared" si="12"/>
        <v>SIM</v>
      </c>
      <c r="AU13" s="50">
        <f>O13</f>
        <v>371.73913043478257</v>
      </c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>
        <f t="shared" si="5"/>
        <v>3.2523108524477915</v>
      </c>
      <c r="T14" s="43">
        <v>1.06</v>
      </c>
      <c r="U14" s="43">
        <v>0.72</v>
      </c>
      <c r="V14" s="42">
        <v>10</v>
      </c>
      <c r="W14" s="110">
        <f t="shared" si="6"/>
        <v>4.2614135907334791</v>
      </c>
      <c r="X14" s="45">
        <v>25</v>
      </c>
      <c r="Y14" s="45">
        <v>3</v>
      </c>
      <c r="Z14" s="46">
        <f t="shared" si="7"/>
        <v>0.99864397983068021</v>
      </c>
      <c r="AA14" s="47">
        <v>1</v>
      </c>
      <c r="AB14" s="47">
        <v>1</v>
      </c>
      <c r="AC14" s="102">
        <v>1.5</v>
      </c>
      <c r="AD14" s="46">
        <f t="shared" si="8"/>
        <v>1.5</v>
      </c>
      <c r="AE14" s="46">
        <f t="shared" si="9"/>
        <v>1.9972879596613604</v>
      </c>
      <c r="AF14" s="48">
        <f t="shared" si="2"/>
        <v>3.6962423628833028</v>
      </c>
      <c r="AG14" s="47">
        <v>1</v>
      </c>
      <c r="AH14" s="102">
        <v>1.5</v>
      </c>
      <c r="AI14" s="47">
        <v>1</v>
      </c>
      <c r="AJ14" s="102">
        <v>1.5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7</v>
      </c>
      <c r="AM14" s="44" t="str">
        <f>IF(AA14=2,IF(AC14&gt;=25,LOOKUP(AC14,'Tabela eletroduto'!$A$32:$A$43,'Tabela eletroduto'!$D$32:$D$43)),"-")</f>
        <v>-</v>
      </c>
      <c r="AN14" s="44">
        <f t="shared" si="10"/>
        <v>21</v>
      </c>
      <c r="AO14" s="35"/>
      <c r="AP14" s="35"/>
      <c r="AQ14" s="35"/>
      <c r="AR14" s="49">
        <v>1</v>
      </c>
      <c r="AS14" s="47">
        <v>16</v>
      </c>
      <c r="AT14" s="49" t="str">
        <f t="shared" si="12"/>
        <v>SIM</v>
      </c>
      <c r="AU14" s="50"/>
      <c r="AV14" s="50"/>
      <c r="AW14" s="50">
        <f>O14</f>
        <v>413.04347826086951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>
        <f t="shared" si="5"/>
        <v>3.6545703526189661</v>
      </c>
      <c r="T16" s="43">
        <v>1.06</v>
      </c>
      <c r="U16" s="43">
        <v>0.72</v>
      </c>
      <c r="V16" s="42">
        <v>10</v>
      </c>
      <c r="W16" s="110">
        <f t="shared" si="6"/>
        <v>4.7884831664294634</v>
      </c>
      <c r="X16" s="45">
        <v>15</v>
      </c>
      <c r="Y16" s="45">
        <v>3</v>
      </c>
      <c r="Z16" s="46">
        <f t="shared" si="7"/>
        <v>0.6732962832437378</v>
      </c>
      <c r="AA16" s="47">
        <v>1</v>
      </c>
      <c r="AB16" s="47">
        <v>1</v>
      </c>
      <c r="AC16" s="102">
        <v>1.5</v>
      </c>
      <c r="AD16" s="46">
        <f t="shared" si="8"/>
        <v>1.5</v>
      </c>
      <c r="AE16" s="46">
        <f t="shared" si="9"/>
        <v>1.3465925664874756</v>
      </c>
      <c r="AF16" s="48">
        <f t="shared" si="2"/>
        <v>3.0455469697094184</v>
      </c>
      <c r="AG16" s="47">
        <v>1</v>
      </c>
      <c r="AH16" s="102">
        <v>1.5</v>
      </c>
      <c r="AI16" s="47">
        <v>1</v>
      </c>
      <c r="AJ16" s="102">
        <v>1.5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7</v>
      </c>
      <c r="AM16" s="44" t="str">
        <f>IF(AA16=2,IF(AC16&gt;=25,LOOKUP(AC16,'Tabela eletroduto'!$A$32:$A$43,'Tabela eletroduto'!$D$32:$D$43)),"-")</f>
        <v>-</v>
      </c>
      <c r="AN16" s="44">
        <f t="shared" si="10"/>
        <v>21</v>
      </c>
      <c r="AO16" s="35" t="s">
        <v>148</v>
      </c>
      <c r="AP16" s="35"/>
      <c r="AQ16" s="35"/>
      <c r="AR16" s="49">
        <f t="shared" si="11"/>
        <v>1</v>
      </c>
      <c r="AS16" s="47">
        <v>16</v>
      </c>
      <c r="AT16" s="49" t="str">
        <f t="shared" si="12"/>
        <v>SIM</v>
      </c>
      <c r="AU16" s="50"/>
      <c r="AV16" s="50">
        <f>O16</f>
        <v>464.13043478260869</v>
      </c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>
        <f t="shared" si="5"/>
        <v>1.951386511468675</v>
      </c>
      <c r="T18" s="43">
        <v>1.06</v>
      </c>
      <c r="U18" s="43">
        <v>0.72</v>
      </c>
      <c r="V18" s="42">
        <v>10</v>
      </c>
      <c r="W18" s="110">
        <f t="shared" si="6"/>
        <v>2.5568481544400878</v>
      </c>
      <c r="X18" s="45">
        <v>35</v>
      </c>
      <c r="Y18" s="45">
        <v>3</v>
      </c>
      <c r="Z18" s="46">
        <f t="shared" si="7"/>
        <v>0.83886094305777148</v>
      </c>
      <c r="AA18" s="47">
        <v>1</v>
      </c>
      <c r="AB18" s="47">
        <v>1</v>
      </c>
      <c r="AC18" s="102">
        <v>1.5</v>
      </c>
      <c r="AD18" s="46">
        <f t="shared" si="8"/>
        <v>1.5</v>
      </c>
      <c r="AE18" s="46">
        <f t="shared" si="9"/>
        <v>1.6777218861155432</v>
      </c>
      <c r="AF18" s="48">
        <f t="shared" ref="AF18:AF25" si="25">IF(AB18=0,"-",IF(AC18=0,0,AE18+$AE$61))</f>
        <v>3.3766762893374858</v>
      </c>
      <c r="AG18" s="47">
        <v>1</v>
      </c>
      <c r="AH18" s="102">
        <v>1.5</v>
      </c>
      <c r="AI18" s="47">
        <v>1</v>
      </c>
      <c r="AJ18" s="102">
        <v>1.5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7</v>
      </c>
      <c r="AM18" s="44" t="str">
        <f>IF(AA18=2,IF(AC18&gt;=25,LOOKUP(AC18,'Tabela eletroduto'!$A$32:$A$43,'Tabela eletroduto'!$D$32:$D$43)),"-")</f>
        <v>-</v>
      </c>
      <c r="AN18" s="44">
        <f t="shared" si="10"/>
        <v>21</v>
      </c>
      <c r="AO18" s="35"/>
      <c r="AP18" s="35"/>
      <c r="AQ18" s="35"/>
      <c r="AR18" s="49">
        <f t="shared" si="11"/>
        <v>1</v>
      </c>
      <c r="AS18" s="47">
        <v>16</v>
      </c>
      <c r="AT18" s="49" t="str">
        <f t="shared" si="12"/>
        <v>SIM</v>
      </c>
      <c r="AU18" s="50">
        <f>O18</f>
        <v>247.82608695652172</v>
      </c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>
        <f t="shared" si="5"/>
        <v>2.9270797672030122</v>
      </c>
      <c r="T19" s="43">
        <v>1.06</v>
      </c>
      <c r="U19" s="43">
        <v>0.65</v>
      </c>
      <c r="V19" s="42">
        <v>10</v>
      </c>
      <c r="W19" s="110">
        <f t="shared" si="6"/>
        <v>4.2483015489158378</v>
      </c>
      <c r="X19" s="45">
        <v>25</v>
      </c>
      <c r="Y19" s="45">
        <v>3</v>
      </c>
      <c r="Z19" s="46">
        <f t="shared" si="7"/>
        <v>0.99557122912350893</v>
      </c>
      <c r="AA19" s="47">
        <v>1</v>
      </c>
      <c r="AB19" s="47">
        <v>1</v>
      </c>
      <c r="AC19" s="102">
        <v>1.5</v>
      </c>
      <c r="AD19" s="46">
        <f t="shared" si="8"/>
        <v>1.5</v>
      </c>
      <c r="AE19" s="46">
        <f t="shared" si="9"/>
        <v>1.9911424582470179</v>
      </c>
      <c r="AF19" s="48">
        <f t="shared" si="25"/>
        <v>3.6900968614689607</v>
      </c>
      <c r="AG19" s="47">
        <v>1</v>
      </c>
      <c r="AH19" s="102">
        <v>1.5</v>
      </c>
      <c r="AI19" s="47">
        <v>1</v>
      </c>
      <c r="AJ19" s="102">
        <v>1.5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7</v>
      </c>
      <c r="AM19" s="44" t="str">
        <f>IF(AA19=2,IF(AC19&gt;=25,LOOKUP(AC19,'Tabela eletroduto'!$A$32:$A$43,'Tabela eletroduto'!$D$32:$D$43)),"-")</f>
        <v>-</v>
      </c>
      <c r="AN19" s="44">
        <f t="shared" si="10"/>
        <v>21</v>
      </c>
      <c r="AO19" s="35"/>
      <c r="AP19" s="35"/>
      <c r="AQ19" s="35"/>
      <c r="AR19" s="49">
        <f t="shared" si="11"/>
        <v>1</v>
      </c>
      <c r="AS19" s="47">
        <v>16</v>
      </c>
      <c r="AT19" s="49" t="str">
        <f t="shared" si="12"/>
        <v>SIM</v>
      </c>
      <c r="AU19" s="50"/>
      <c r="AV19" s="50"/>
      <c r="AW19" s="50">
        <f>O19</f>
        <v>371.73913043478257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idden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idden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 hidden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idden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idden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idden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idden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idden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 hidden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 hidden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 hidden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 hidden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 hidden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hidden="1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 hidden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 hidden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 hidden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 hidden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 hidden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 hidden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 hidden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 hidden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 hidden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 hidden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 hidden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 hidden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 hidden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 hidden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 hidden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 hidden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 hidden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 hidden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3" t="s">
        <v>74</v>
      </c>
      <c r="B61" s="314"/>
      <c r="C61" s="314"/>
      <c r="D61" s="315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1239.1304347826087</v>
      </c>
      <c r="AV61" s="55">
        <f t="shared" ref="AV61:AW61" si="44">SUM(AV9:AV60)</f>
        <v>1331.5217391304348</v>
      </c>
      <c r="AW61" s="55">
        <f t="shared" si="44"/>
        <v>1197.8260869565215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0.28030489304155404</v>
      </c>
      <c r="AV62" s="61">
        <f>AV61/L61</f>
        <v>0.30120481927710846</v>
      </c>
      <c r="AW62" s="61">
        <f>AW61/L61</f>
        <v>0.27096139660683549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6" t="s">
        <v>18</v>
      </c>
      <c r="AP63" s="316"/>
      <c r="AQ63" s="316"/>
      <c r="AR63" s="316"/>
      <c r="AS63" s="316"/>
      <c r="AT63" s="113"/>
      <c r="AU63" s="317">
        <f>(MAX(AU61:AW61)-(AU61+AV61+AW61)/3)/((AU61+AV61+AW61)/3)</f>
        <v>5.9994231323911192E-2</v>
      </c>
      <c r="AV63" s="317"/>
      <c r="AW63" s="317"/>
    </row>
    <row r="64" spans="1:73" s="10" customFormat="1">
      <c r="A64" s="95"/>
      <c r="B64" s="318" t="s">
        <v>124</v>
      </c>
      <c r="C64" s="319"/>
      <c r="D64" s="319"/>
      <c r="E64" s="32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8"/>
      <c r="AP64" s="308"/>
      <c r="AQ64" s="308"/>
      <c r="AR64" s="308"/>
      <c r="AS64" s="308"/>
      <c r="AT64" s="308"/>
      <c r="AU64" s="308"/>
      <c r="AV64" s="308"/>
      <c r="AW64" s="308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09" t="s">
        <v>123</v>
      </c>
      <c r="D65" s="310"/>
      <c r="E65" s="31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8"/>
      <c r="AP65" s="308"/>
      <c r="AQ65" s="308"/>
      <c r="AR65" s="308"/>
      <c r="AS65" s="308"/>
      <c r="AT65" s="308"/>
      <c r="AU65" s="308"/>
      <c r="AV65" s="308"/>
      <c r="AW65" s="308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05" t="s">
        <v>107</v>
      </c>
      <c r="D66" s="306"/>
      <c r="E66" s="30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8"/>
      <c r="AP66" s="308"/>
      <c r="AQ66" s="308"/>
      <c r="AR66" s="308"/>
      <c r="AS66" s="308"/>
      <c r="AT66" s="308"/>
      <c r="AU66" s="308"/>
      <c r="AV66" s="308"/>
      <c r="AW66" s="308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05" t="s">
        <v>108</v>
      </c>
      <c r="D67" s="306"/>
      <c r="E67" s="30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8"/>
      <c r="AP67" s="308"/>
      <c r="AQ67" s="308"/>
      <c r="AR67" s="308"/>
      <c r="AS67" s="308"/>
      <c r="AT67" s="308"/>
      <c r="AU67" s="308"/>
      <c r="AV67" s="308"/>
      <c r="AW67" s="308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05" t="s">
        <v>109</v>
      </c>
      <c r="D68" s="306"/>
      <c r="E68" s="30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8"/>
      <c r="AP68" s="308"/>
      <c r="AQ68" s="308"/>
      <c r="AR68" s="308"/>
      <c r="AS68" s="308"/>
      <c r="AT68" s="308"/>
      <c r="AU68" s="308"/>
      <c r="AV68" s="308"/>
      <c r="AW68" s="308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05" t="s">
        <v>110</v>
      </c>
      <c r="D69" s="306"/>
      <c r="E69" s="307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05" t="s">
        <v>112</v>
      </c>
      <c r="D70" s="306"/>
      <c r="E70" s="307"/>
      <c r="L70" s="114"/>
      <c r="AA70" s="90"/>
    </row>
    <row r="71" spans="1:73" s="1" customFormat="1">
      <c r="B71" s="22" t="s">
        <v>113</v>
      </c>
      <c r="C71" s="305" t="s">
        <v>114</v>
      </c>
      <c r="D71" s="306"/>
      <c r="E71" s="307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05" t="s">
        <v>116</v>
      </c>
      <c r="D72" s="306"/>
      <c r="E72" s="307"/>
      <c r="I72" s="11"/>
      <c r="J72" s="11"/>
      <c r="K72" s="11"/>
      <c r="AA72" s="90"/>
    </row>
    <row r="73" spans="1:73" s="1" customFormat="1">
      <c r="B73" s="22" t="s">
        <v>117</v>
      </c>
      <c r="C73" s="305" t="s">
        <v>118</v>
      </c>
      <c r="D73" s="306"/>
      <c r="E73" s="307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05" t="s">
        <v>120</v>
      </c>
      <c r="D74" s="306"/>
      <c r="E74" s="307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05" t="s">
        <v>122</v>
      </c>
      <c r="D75" s="306"/>
      <c r="E75" s="307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05" t="s">
        <v>127</v>
      </c>
      <c r="D76" s="306"/>
      <c r="E76" s="307"/>
      <c r="I76" s="11"/>
      <c r="J76" s="11"/>
      <c r="K76" s="11"/>
      <c r="AA76" s="90"/>
    </row>
    <row r="77" spans="1:73" s="1" customFormat="1">
      <c r="B77" s="22" t="s">
        <v>128</v>
      </c>
      <c r="C77" s="305" t="s">
        <v>129</v>
      </c>
      <c r="D77" s="306"/>
      <c r="E77" s="307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05" t="s">
        <v>131</v>
      </c>
      <c r="D78" s="306"/>
      <c r="E78" s="307"/>
      <c r="I78" s="11"/>
      <c r="J78" s="11"/>
      <c r="K78" s="11"/>
      <c r="AA78" s="90"/>
    </row>
    <row r="79" spans="1:73" s="1" customFormat="1">
      <c r="B79" s="22" t="s">
        <v>14</v>
      </c>
      <c r="C79" s="305" t="s">
        <v>132</v>
      </c>
      <c r="D79" s="306"/>
      <c r="E79" s="307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05" t="s">
        <v>145</v>
      </c>
      <c r="D80" s="306"/>
      <c r="E80" s="307"/>
      <c r="I80" s="11"/>
      <c r="J80" s="11"/>
      <c r="K80" s="11"/>
      <c r="AA80" s="90"/>
    </row>
    <row r="81" spans="2:27" s="1" customFormat="1">
      <c r="B81" s="22" t="s">
        <v>89</v>
      </c>
      <c r="C81" s="305" t="s">
        <v>146</v>
      </c>
      <c r="D81" s="306"/>
      <c r="E81" s="307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05" t="s">
        <v>147</v>
      </c>
      <c r="D82" s="306"/>
      <c r="E82" s="307"/>
      <c r="I82" s="11"/>
      <c r="J82" s="11"/>
      <c r="K82" s="11"/>
      <c r="AA82" s="90"/>
    </row>
    <row r="83" spans="2:27" s="1" customFormat="1">
      <c r="B83" s="22" t="s">
        <v>148</v>
      </c>
      <c r="C83" s="305" t="s">
        <v>149</v>
      </c>
      <c r="D83" s="306"/>
      <c r="E83" s="307"/>
      <c r="I83" s="11"/>
      <c r="J83" s="11"/>
      <c r="K83" s="11"/>
      <c r="AA83" s="90"/>
    </row>
    <row r="84" spans="2:27" s="1" customFormat="1">
      <c r="B84" s="22" t="s">
        <v>150</v>
      </c>
      <c r="C84" s="305" t="s">
        <v>151</v>
      </c>
      <c r="D84" s="306"/>
      <c r="E84" s="307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W22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D26" sqref="AD2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1" t="s">
        <v>0</v>
      </c>
      <c r="B1" s="362"/>
      <c r="C1" s="36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64" t="s">
        <v>191</v>
      </c>
      <c r="B2" s="365"/>
      <c r="C2" s="366"/>
      <c r="D2" s="367"/>
      <c r="E2" s="368"/>
      <c r="F2" s="368"/>
      <c r="G2" s="368"/>
      <c r="H2" s="36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9"/>
      <c r="AB2" s="36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1" t="s">
        <v>205</v>
      </c>
      <c r="B3" s="362"/>
      <c r="C3" s="363"/>
      <c r="D3" s="367"/>
      <c r="E3" s="368"/>
      <c r="F3" s="368"/>
      <c r="G3" s="368"/>
      <c r="H3" s="368"/>
      <c r="I3" s="36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0" t="s">
        <v>103</v>
      </c>
      <c r="AC3" s="371"/>
      <c r="AD3" s="371"/>
      <c r="AE3" s="371"/>
      <c r="AF3" s="371"/>
      <c r="AG3" s="371"/>
      <c r="AH3" s="371"/>
      <c r="AI3" s="371"/>
      <c r="AJ3" s="372"/>
      <c r="AK3" s="4"/>
      <c r="AL3" s="4"/>
      <c r="AM3" s="4"/>
      <c r="BP3"/>
      <c r="BQ3"/>
      <c r="BR3"/>
      <c r="BS3"/>
      <c r="BT3"/>
      <c r="BU3"/>
    </row>
    <row r="4" spans="1:73" ht="18" customHeight="1">
      <c r="A4" s="350" t="s">
        <v>137</v>
      </c>
      <c r="B4" s="350"/>
      <c r="C4" s="350"/>
      <c r="D4" s="350" t="s">
        <v>134</v>
      </c>
      <c r="E4" s="350"/>
      <c r="F4" s="350"/>
      <c r="G4" s="350"/>
      <c r="H4" s="350"/>
      <c r="I4" s="350"/>
      <c r="J4" s="350"/>
      <c r="K4" s="350"/>
      <c r="L4" s="350"/>
      <c r="M4" s="350"/>
      <c r="N4" s="350" t="s">
        <v>135</v>
      </c>
      <c r="O4" s="350"/>
      <c r="P4" s="350"/>
      <c r="Q4" s="351" t="s">
        <v>136</v>
      </c>
      <c r="R4" s="353"/>
      <c r="S4" s="350" t="s">
        <v>125</v>
      </c>
      <c r="T4" s="350" t="s">
        <v>101</v>
      </c>
      <c r="U4" s="350"/>
      <c r="V4" s="350"/>
      <c r="W4" s="350" t="s">
        <v>102</v>
      </c>
      <c r="X4" s="351" t="s">
        <v>244</v>
      </c>
      <c r="Y4" s="352"/>
      <c r="Z4" s="353"/>
      <c r="AA4" s="350" t="s">
        <v>99</v>
      </c>
      <c r="AB4" s="339" t="s">
        <v>93</v>
      </c>
      <c r="AC4" s="340"/>
      <c r="AD4" s="341"/>
      <c r="AE4" s="360" t="s">
        <v>100</v>
      </c>
      <c r="AF4" s="360"/>
      <c r="AG4" s="339" t="s">
        <v>94</v>
      </c>
      <c r="AH4" s="341"/>
      <c r="AI4" s="339" t="s">
        <v>95</v>
      </c>
      <c r="AJ4" s="341"/>
      <c r="AK4" s="339" t="s">
        <v>105</v>
      </c>
      <c r="AL4" s="338" t="s">
        <v>104</v>
      </c>
      <c r="AM4" s="338"/>
      <c r="AN4" s="338"/>
      <c r="AO4" s="339" t="s">
        <v>98</v>
      </c>
      <c r="AP4" s="340"/>
      <c r="AQ4" s="340"/>
      <c r="AR4" s="340"/>
      <c r="AS4" s="340"/>
      <c r="AT4" s="341"/>
      <c r="AU4" s="338" t="s">
        <v>152</v>
      </c>
      <c r="AV4" s="338"/>
      <c r="AW4" s="338"/>
      <c r="BP4"/>
      <c r="BQ4"/>
      <c r="BR4"/>
      <c r="BS4"/>
      <c r="BT4"/>
      <c r="BU4"/>
    </row>
    <row r="5" spans="1:73" ht="18" customHeight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4"/>
      <c r="R5" s="356"/>
      <c r="S5" s="350"/>
      <c r="T5" s="350"/>
      <c r="U5" s="350"/>
      <c r="V5" s="350"/>
      <c r="W5" s="350"/>
      <c r="X5" s="354"/>
      <c r="Y5" s="355"/>
      <c r="Z5" s="356"/>
      <c r="AA5" s="350"/>
      <c r="AB5" s="342"/>
      <c r="AC5" s="343"/>
      <c r="AD5" s="344"/>
      <c r="AE5" s="360"/>
      <c r="AF5" s="360"/>
      <c r="AG5" s="342"/>
      <c r="AH5" s="344"/>
      <c r="AI5" s="342"/>
      <c r="AJ5" s="344"/>
      <c r="AK5" s="342"/>
      <c r="AL5" s="338"/>
      <c r="AM5" s="338"/>
      <c r="AN5" s="338"/>
      <c r="AO5" s="342"/>
      <c r="AP5" s="343"/>
      <c r="AQ5" s="343"/>
      <c r="AR5" s="343"/>
      <c r="AS5" s="343"/>
      <c r="AT5" s="344"/>
      <c r="AU5" s="338"/>
      <c r="AV5" s="338"/>
      <c r="AW5" s="338"/>
      <c r="BP5"/>
      <c r="BQ5"/>
      <c r="BR5"/>
      <c r="BS5"/>
      <c r="BT5"/>
      <c r="BU5"/>
    </row>
    <row r="6" spans="1:73" ht="18" customHeight="1">
      <c r="A6" s="350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7"/>
      <c r="R6" s="359"/>
      <c r="S6" s="350"/>
      <c r="T6" s="350"/>
      <c r="U6" s="350"/>
      <c r="V6" s="350"/>
      <c r="W6" s="350"/>
      <c r="X6" s="357"/>
      <c r="Y6" s="358"/>
      <c r="Z6" s="359"/>
      <c r="AA6" s="350"/>
      <c r="AB6" s="345"/>
      <c r="AC6" s="346"/>
      <c r="AD6" s="347"/>
      <c r="AE6" s="360"/>
      <c r="AF6" s="360"/>
      <c r="AG6" s="345"/>
      <c r="AH6" s="347"/>
      <c r="AI6" s="345"/>
      <c r="AJ6" s="347"/>
      <c r="AK6" s="345"/>
      <c r="AL6" s="338"/>
      <c r="AM6" s="338"/>
      <c r="AN6" s="338"/>
      <c r="AO6" s="345"/>
      <c r="AP6" s="346"/>
      <c r="AQ6" s="346"/>
      <c r="AR6" s="346"/>
      <c r="AS6" s="346"/>
      <c r="AT6" s="347"/>
      <c r="AU6" s="338"/>
      <c r="AV6" s="338"/>
      <c r="AW6" s="338"/>
      <c r="BP6"/>
      <c r="BQ6"/>
      <c r="BR6"/>
      <c r="BS6"/>
      <c r="BT6"/>
      <c r="BU6"/>
    </row>
    <row r="7" spans="1:73" ht="15.75" customHeight="1">
      <c r="A7" s="335" t="s">
        <v>23</v>
      </c>
      <c r="B7" s="335" t="s">
        <v>1</v>
      </c>
      <c r="C7" s="335" t="s">
        <v>133</v>
      </c>
      <c r="D7" s="322" t="s">
        <v>10</v>
      </c>
      <c r="E7" s="348" t="s">
        <v>33</v>
      </c>
      <c r="F7" s="322" t="s">
        <v>34</v>
      </c>
      <c r="G7" s="322" t="s">
        <v>24</v>
      </c>
      <c r="H7" s="331" t="s">
        <v>25</v>
      </c>
      <c r="I7" s="332" t="s">
        <v>39</v>
      </c>
      <c r="J7" s="332" t="s">
        <v>38</v>
      </c>
      <c r="K7" s="332" t="s">
        <v>41</v>
      </c>
      <c r="L7" s="332" t="s">
        <v>37</v>
      </c>
      <c r="M7" s="332" t="s">
        <v>40</v>
      </c>
      <c r="N7" s="328" t="s">
        <v>72</v>
      </c>
      <c r="O7" s="328" t="s">
        <v>75</v>
      </c>
      <c r="P7" s="328" t="s">
        <v>73</v>
      </c>
      <c r="Q7" s="329" t="s">
        <v>71</v>
      </c>
      <c r="R7" s="336" t="s">
        <v>2</v>
      </c>
      <c r="S7" s="336" t="s">
        <v>3</v>
      </c>
      <c r="T7" s="336" t="s">
        <v>92</v>
      </c>
      <c r="U7" s="336" t="s">
        <v>4</v>
      </c>
      <c r="V7" s="336" t="s">
        <v>35</v>
      </c>
      <c r="W7" s="333" t="s">
        <v>5</v>
      </c>
      <c r="X7" s="333" t="s">
        <v>6</v>
      </c>
      <c r="Y7" s="335" t="s">
        <v>7</v>
      </c>
      <c r="Z7" s="335" t="s">
        <v>42</v>
      </c>
      <c r="AA7" s="335" t="s">
        <v>139</v>
      </c>
      <c r="AB7" s="326" t="s">
        <v>153</v>
      </c>
      <c r="AC7" s="326" t="s">
        <v>68</v>
      </c>
      <c r="AD7" s="326" t="s">
        <v>69</v>
      </c>
      <c r="AE7" s="323" t="s">
        <v>8</v>
      </c>
      <c r="AF7" s="323" t="s">
        <v>9</v>
      </c>
      <c r="AG7" s="325" t="s">
        <v>96</v>
      </c>
      <c r="AH7" s="325" t="s">
        <v>68</v>
      </c>
      <c r="AI7" s="325" t="s">
        <v>96</v>
      </c>
      <c r="AJ7" s="325" t="s">
        <v>68</v>
      </c>
      <c r="AK7" s="326" t="s">
        <v>97</v>
      </c>
      <c r="AL7" s="326" t="s">
        <v>140</v>
      </c>
      <c r="AM7" s="326" t="s">
        <v>141</v>
      </c>
      <c r="AN7" s="326" t="s">
        <v>36</v>
      </c>
      <c r="AO7" s="322" t="s">
        <v>1</v>
      </c>
      <c r="AP7" s="321" t="s">
        <v>142</v>
      </c>
      <c r="AQ7" s="323" t="s">
        <v>143</v>
      </c>
      <c r="AR7" s="321" t="s">
        <v>12</v>
      </c>
      <c r="AS7" s="321" t="s">
        <v>13</v>
      </c>
      <c r="AT7" s="321" t="s">
        <v>76</v>
      </c>
      <c r="AU7" s="312" t="s">
        <v>14</v>
      </c>
      <c r="AV7" s="312" t="s">
        <v>15</v>
      </c>
      <c r="AW7" s="312" t="s">
        <v>16</v>
      </c>
    </row>
    <row r="8" spans="1:73" ht="53.25" customHeight="1">
      <c r="A8" s="335"/>
      <c r="B8" s="335"/>
      <c r="C8" s="335"/>
      <c r="D8" s="322"/>
      <c r="E8" s="349"/>
      <c r="F8" s="322"/>
      <c r="G8" s="322"/>
      <c r="H8" s="331"/>
      <c r="I8" s="332"/>
      <c r="J8" s="332"/>
      <c r="K8" s="332"/>
      <c r="L8" s="332"/>
      <c r="M8" s="332"/>
      <c r="N8" s="328"/>
      <c r="O8" s="328"/>
      <c r="P8" s="328"/>
      <c r="Q8" s="330"/>
      <c r="R8" s="337"/>
      <c r="S8" s="337"/>
      <c r="T8" s="337"/>
      <c r="U8" s="337"/>
      <c r="V8" s="337"/>
      <c r="W8" s="334"/>
      <c r="X8" s="334"/>
      <c r="Y8" s="335"/>
      <c r="Z8" s="335"/>
      <c r="AA8" s="335"/>
      <c r="AB8" s="327"/>
      <c r="AC8" s="327"/>
      <c r="AD8" s="327"/>
      <c r="AE8" s="324"/>
      <c r="AF8" s="324"/>
      <c r="AG8" s="322"/>
      <c r="AH8" s="322"/>
      <c r="AI8" s="322"/>
      <c r="AJ8" s="322"/>
      <c r="AK8" s="327"/>
      <c r="AL8" s="327"/>
      <c r="AM8" s="327"/>
      <c r="AN8" s="327"/>
      <c r="AO8" s="322"/>
      <c r="AP8" s="322"/>
      <c r="AQ8" s="324"/>
      <c r="AR8" s="321"/>
      <c r="AS8" s="321"/>
      <c r="AT8" s="321"/>
      <c r="AU8" s="312"/>
      <c r="AV8" s="312"/>
      <c r="AW8" s="312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>
        <f>IF(V9=0,"-",IF(Q9=0,0,IF(Q9&lt;3,O9/R9,O9/(R9*SQRT(3)))))</f>
        <v>16.674386289949048</v>
      </c>
      <c r="T9" s="43">
        <v>1.06</v>
      </c>
      <c r="U9" s="43">
        <v>0.65</v>
      </c>
      <c r="V9" s="42">
        <v>10</v>
      </c>
      <c r="W9" s="110">
        <f>IF(V9=0,"-",IF(V9&lt;15,S9/(T9*U9),(S9/(T9*U9)/0.86)))</f>
        <v>24.200850928808485</v>
      </c>
      <c r="X9" s="45">
        <v>15</v>
      </c>
      <c r="Y9" s="45">
        <v>3</v>
      </c>
      <c r="Z9" s="46">
        <f>IF(Y9=0,"-",IF(Q9&lt;3,(200*(1/56)*X9*W9)/(Y9*R9),(100*SQRT(3)*(1/56)*X9*W9)/(Y9*R9)))</f>
        <v>3.4028193094500119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>
        <f>IF(AB9=0,"-",IF(AC9=0,0,IF(Q9&lt;3,(200*(1/56)*W9*X9)/(AD9*R9),(100*SQRT(3)*(1/56)*W9*X9)/(AD9*R9))))</f>
        <v>2.552114482087509</v>
      </c>
      <c r="AF9" s="48">
        <f t="shared" ref="AF9:AF33" si="2">IF(AB9=0,"-",IF(AC9=0,0,AE9+$AE$61))</f>
        <v>23.573551766152931</v>
      </c>
      <c r="AG9" s="47">
        <v>1</v>
      </c>
      <c r="AH9" s="102">
        <v>4</v>
      </c>
      <c r="AI9" s="47">
        <v>1</v>
      </c>
      <c r="AJ9" s="102">
        <v>4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14.5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43.5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SIM</v>
      </c>
      <c r="AU9" s="50">
        <f>O9</f>
        <v>2117.6470588235293</v>
      </c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>
        <f t="shared" ref="S10:S60" si="5">IF(V10=0,"-",IF(Q10=0,0,IF(Q10&lt;3,O10/R10,O10/(R10*SQRT(3)))))</f>
        <v>16.674386289949048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22.472218719607881</v>
      </c>
      <c r="X10" s="45">
        <v>30</v>
      </c>
      <c r="Y10" s="45">
        <v>3.2</v>
      </c>
      <c r="Z10" s="46">
        <f t="shared" ref="Z10:Z60" si="7">IF(Y10=0,"-",IF(Q10&lt;3,(200*(1/56)*X10*W10)/(Y10*R10),(100*SQRT(3)*(1/56)*X10*W10)/(Y10*R10)))</f>
        <v>5.9245514762745746</v>
      </c>
      <c r="AA10" s="47">
        <v>1</v>
      </c>
      <c r="AB10" s="47">
        <v>1</v>
      </c>
      <c r="AC10" s="102">
        <v>6</v>
      </c>
      <c r="AD10" s="46">
        <f t="shared" ref="AD10:AD61" si="8">IF(AB10=0,"-",AB10*AC10)</f>
        <v>6</v>
      </c>
      <c r="AE10" s="46">
        <f t="shared" ref="AE10:AE61" si="9">IF(AB10=0,"-",IF(AC10=0,0,IF(Q10&lt;3,(200*(1/56)*W10*X10)/(AD10*R10),(100*SQRT(3)*(1/56)*W10*X10)/(AD10*R10))))</f>
        <v>3.1597607873464395</v>
      </c>
      <c r="AF10" s="48">
        <f t="shared" si="2"/>
        <v>24.18119807141186</v>
      </c>
      <c r="AG10" s="47">
        <v>1</v>
      </c>
      <c r="AH10" s="102">
        <v>6</v>
      </c>
      <c r="AI10" s="47">
        <v>1</v>
      </c>
      <c r="AJ10" s="102">
        <v>6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18.8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56.400000000000006</v>
      </c>
      <c r="AO10" s="35"/>
      <c r="AP10" s="35"/>
      <c r="AQ10" s="35"/>
      <c r="AR10" s="49">
        <f t="shared" ref="AR10:AR60" si="11">IF(Q10=0,"-",Q10)</f>
        <v>1</v>
      </c>
      <c r="AS10" s="47">
        <v>40</v>
      </c>
      <c r="AT10" s="49" t="str">
        <f t="shared" ref="AT10:AT61" si="12">IF(AS10=0,"-",IF(AS10&gt;W10,"SIM","NÃO"))</f>
        <v>SIM</v>
      </c>
      <c r="AU10" s="50"/>
      <c r="AV10" s="50">
        <f>O10</f>
        <v>2117.6470588235293</v>
      </c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>
        <f t="shared" si="5"/>
        <v>14.204545454545455</v>
      </c>
      <c r="T11" s="43">
        <v>1.06</v>
      </c>
      <c r="U11" s="43">
        <v>0.7</v>
      </c>
      <c r="V11" s="42">
        <v>10</v>
      </c>
      <c r="W11" s="110">
        <f t="shared" si="6"/>
        <v>19.143592256799806</v>
      </c>
      <c r="X11" s="45">
        <v>35</v>
      </c>
      <c r="Y11" s="45">
        <v>3</v>
      </c>
      <c r="Z11" s="46">
        <f t="shared" si="7"/>
        <v>3.6256803516666292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2.7192602637499723</v>
      </c>
      <c r="AF11" s="48">
        <f t="shared" si="2"/>
        <v>23.740697547815394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>
        <f>O11/2</f>
        <v>1562.5</v>
      </c>
      <c r="AV11" s="50"/>
      <c r="AW11" s="50">
        <f>O11/2</f>
        <v>1562.5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>
        <f t="shared" si="5"/>
        <v>25.252525252525253</v>
      </c>
      <c r="T12" s="43">
        <v>1.06</v>
      </c>
      <c r="U12" s="43">
        <v>0.72</v>
      </c>
      <c r="V12" s="42">
        <v>10</v>
      </c>
      <c r="W12" s="110">
        <f t="shared" si="6"/>
        <v>33.087690320394721</v>
      </c>
      <c r="X12" s="45">
        <v>20</v>
      </c>
      <c r="Y12" s="45">
        <v>3</v>
      </c>
      <c r="Z12" s="46">
        <f t="shared" si="7"/>
        <v>3.580918865843584</v>
      </c>
      <c r="AA12" s="47">
        <v>1</v>
      </c>
      <c r="AB12" s="47">
        <v>1</v>
      </c>
      <c r="AC12" s="102">
        <v>6</v>
      </c>
      <c r="AD12" s="46">
        <f t="shared" si="8"/>
        <v>6</v>
      </c>
      <c r="AE12" s="46">
        <f t="shared" si="9"/>
        <v>1.790459432921792</v>
      </c>
      <c r="AF12" s="48">
        <f t="shared" si="2"/>
        <v>22.811896716987214</v>
      </c>
      <c r="AG12" s="47"/>
      <c r="AH12" s="102"/>
      <c r="AI12" s="47">
        <v>1</v>
      </c>
      <c r="AJ12" s="102">
        <v>6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18.8</v>
      </c>
      <c r="AM12" s="44" t="str">
        <f>IF(AA12=2,IF(AC12&gt;=25,LOOKUP(AC12,'Tabela eletroduto'!$A$32:$A$43,'Tabela eletroduto'!$D$32:$D$43)),"-")</f>
        <v>-</v>
      </c>
      <c r="AN12" s="44">
        <f t="shared" si="10"/>
        <v>75.2</v>
      </c>
      <c r="AO12" s="35"/>
      <c r="AP12" s="35"/>
      <c r="AQ12" s="35"/>
      <c r="AR12" s="49">
        <f t="shared" si="11"/>
        <v>2</v>
      </c>
      <c r="AS12" s="47">
        <v>40</v>
      </c>
      <c r="AT12" s="49" t="str">
        <f t="shared" si="12"/>
        <v>SIM</v>
      </c>
      <c r="AU12" s="50"/>
      <c r="AV12" s="50">
        <f>O12/2</f>
        <v>2777.7777777777778</v>
      </c>
      <c r="AW12" s="50">
        <f>O12/2</f>
        <v>2777.7777777777778</v>
      </c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>
        <f t="shared" si="5"/>
        <v>11.363636363636363</v>
      </c>
      <c r="T13" s="43">
        <v>1.06</v>
      </c>
      <c r="U13" s="43">
        <v>0.7</v>
      </c>
      <c r="V13" s="42">
        <v>10</v>
      </c>
      <c r="W13" s="110">
        <f t="shared" si="6"/>
        <v>15.314873805439843</v>
      </c>
      <c r="X13" s="45">
        <v>25</v>
      </c>
      <c r="Y13" s="45">
        <v>3</v>
      </c>
      <c r="Z13" s="46">
        <f t="shared" si="7"/>
        <v>2.0718173438095024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1.5538630078571269</v>
      </c>
      <c r="AF13" s="48">
        <f t="shared" si="2"/>
        <v>22.575300291922549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35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1250</v>
      </c>
      <c r="AV13" s="50"/>
      <c r="AW13" s="50">
        <f>O13/2</f>
        <v>1250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>
        <f t="shared" si="5"/>
        <v>5.5555555555555554</v>
      </c>
      <c r="T14" s="43">
        <v>1.06</v>
      </c>
      <c r="U14" s="43">
        <v>0.7</v>
      </c>
      <c r="V14" s="42">
        <v>10</v>
      </c>
      <c r="W14" s="110">
        <f t="shared" si="6"/>
        <v>7.4872716382150344</v>
      </c>
      <c r="X14" s="45">
        <v>25</v>
      </c>
      <c r="Y14" s="45">
        <v>3</v>
      </c>
      <c r="Z14" s="46">
        <f t="shared" si="7"/>
        <v>1.0128884791957566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0.75966635939681748</v>
      </c>
      <c r="AF14" s="48">
        <f t="shared" si="2"/>
        <v>21.781103643462238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>
        <f>O14/2</f>
        <v>611.11111111111109</v>
      </c>
      <c r="AV14" s="50">
        <f>O14/2</f>
        <v>611.11111111111109</v>
      </c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>
        <f t="shared" si="5"/>
        <v>4.9407114624505928</v>
      </c>
      <c r="T15" s="43">
        <v>1.06</v>
      </c>
      <c r="U15" s="43">
        <v>0.7</v>
      </c>
      <c r="V15" s="42">
        <v>10</v>
      </c>
      <c r="W15" s="110">
        <f t="shared" si="6"/>
        <v>6.6586407849738452</v>
      </c>
      <c r="X15" s="45">
        <v>25</v>
      </c>
      <c r="Y15" s="45">
        <v>3</v>
      </c>
      <c r="Z15" s="46">
        <f t="shared" si="7"/>
        <v>0.90079014948239233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0.67559261211179422</v>
      </c>
      <c r="AF15" s="48">
        <f t="shared" si="2"/>
        <v>21.697029896177217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/>
      <c r="AV15" s="50">
        <f>O15/2</f>
        <v>543.47826086956525</v>
      </c>
      <c r="AW15" s="50">
        <f>O15/2</f>
        <v>543.47826086956525</v>
      </c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>
        <f t="shared" si="5"/>
        <v>11.811023622047244</v>
      </c>
      <c r="T16" s="43">
        <v>1.06</v>
      </c>
      <c r="U16" s="43">
        <v>0.65</v>
      </c>
      <c r="V16" s="42">
        <v>10</v>
      </c>
      <c r="W16" s="110">
        <f t="shared" si="6"/>
        <v>17.142269407906014</v>
      </c>
      <c r="X16" s="45">
        <v>20</v>
      </c>
      <c r="Y16" s="45">
        <v>3</v>
      </c>
      <c r="Z16" s="46">
        <f t="shared" si="7"/>
        <v>3.2137737922583445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2.4103303441937589</v>
      </c>
      <c r="AF16" s="48">
        <f t="shared" si="2"/>
        <v>23.43176762825918</v>
      </c>
      <c r="AG16" s="47">
        <v>1</v>
      </c>
      <c r="AH16" s="102">
        <v>4</v>
      </c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43.5</v>
      </c>
      <c r="AO16" s="35" t="s">
        <v>148</v>
      </c>
      <c r="AP16" s="35"/>
      <c r="AQ16" s="35"/>
      <c r="AR16" s="49">
        <f t="shared" si="11"/>
        <v>1</v>
      </c>
      <c r="AS16" s="47">
        <v>32</v>
      </c>
      <c r="AT16" s="49" t="str">
        <f t="shared" si="12"/>
        <v>SIM</v>
      </c>
      <c r="AU16" s="50">
        <f>O16</f>
        <v>1500</v>
      </c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>
        <f t="shared" si="5"/>
        <v>5.928853754940711</v>
      </c>
      <c r="T17" s="43">
        <v>1.06</v>
      </c>
      <c r="U17" s="43">
        <v>0.65</v>
      </c>
      <c r="V17" s="42">
        <v>10</v>
      </c>
      <c r="W17" s="110">
        <f t="shared" si="6"/>
        <v>8.6050127067354296</v>
      </c>
      <c r="X17" s="45">
        <v>25</v>
      </c>
      <c r="Y17" s="45">
        <v>3</v>
      </c>
      <c r="Z17" s="46">
        <f t="shared" si="7"/>
        <v>1.1640980393310916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0.87307352949831873</v>
      </c>
      <c r="AF17" s="48">
        <f t="shared" si="2"/>
        <v>21.894510813563741</v>
      </c>
      <c r="AG17" s="47"/>
      <c r="AH17" s="102"/>
      <c r="AI17" s="47">
        <v>1</v>
      </c>
      <c r="AJ17" s="102">
        <v>4</v>
      </c>
      <c r="AK17" s="47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652.17391304347825</v>
      </c>
      <c r="AW17" s="50">
        <f>O17/2</f>
        <v>652.17391304347825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>
        <f t="shared" si="5"/>
        <v>7.8740157480314963</v>
      </c>
      <c r="T18" s="43">
        <v>1.06</v>
      </c>
      <c r="U18" s="43">
        <v>0.65</v>
      </c>
      <c r="V18" s="42">
        <v>10</v>
      </c>
      <c r="W18" s="110">
        <f t="shared" si="6"/>
        <v>11.428179605270676</v>
      </c>
      <c r="X18" s="45">
        <v>30</v>
      </c>
      <c r="Y18" s="45">
        <v>3</v>
      </c>
      <c r="Z18" s="46">
        <f t="shared" si="7"/>
        <v>3.2137737922583449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2.4103303441937589</v>
      </c>
      <c r="AF18" s="48">
        <f t="shared" si="2"/>
        <v>23.43176762825918</v>
      </c>
      <c r="AG18" s="47">
        <v>1</v>
      </c>
      <c r="AH18" s="102">
        <v>4</v>
      </c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43.5</v>
      </c>
      <c r="AO18" s="35"/>
      <c r="AP18" s="35"/>
      <c r="AQ18" s="35"/>
      <c r="AR18" s="49">
        <f t="shared" si="11"/>
        <v>1</v>
      </c>
      <c r="AS18" s="47">
        <v>32</v>
      </c>
      <c r="AT18" s="49" t="str">
        <f t="shared" si="12"/>
        <v>SIM</v>
      </c>
      <c r="AU18" s="50"/>
      <c r="AV18" s="50">
        <f>O18</f>
        <v>1000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>
        <f t="shared" si="5"/>
        <v>11.116257526632701</v>
      </c>
      <c r="T19" s="43">
        <v>1.06</v>
      </c>
      <c r="U19" s="43">
        <v>0.65</v>
      </c>
      <c r="V19" s="42">
        <v>10</v>
      </c>
      <c r="W19" s="110">
        <f t="shared" si="6"/>
        <v>16.133900619205662</v>
      </c>
      <c r="X19" s="45">
        <v>25</v>
      </c>
      <c r="Y19" s="45">
        <v>3</v>
      </c>
      <c r="Z19" s="46">
        <f t="shared" si="7"/>
        <v>3.7809103438333471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2.8356827578750106</v>
      </c>
      <c r="AF19" s="48">
        <f t="shared" si="2"/>
        <v>23.85712004194043</v>
      </c>
      <c r="AG19" s="47">
        <v>1</v>
      </c>
      <c r="AH19" s="102">
        <v>4</v>
      </c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43.5</v>
      </c>
      <c r="AO19" s="35"/>
      <c r="AP19" s="35"/>
      <c r="AQ19" s="35"/>
      <c r="AR19" s="49">
        <f t="shared" si="11"/>
        <v>1</v>
      </c>
      <c r="AS19" s="47">
        <v>32</v>
      </c>
      <c r="AT19" s="49" t="str">
        <f t="shared" si="12"/>
        <v>SIM</v>
      </c>
      <c r="AU19" s="50"/>
      <c r="AV19" s="50"/>
      <c r="AW19" s="50">
        <f>O19</f>
        <v>1411.7647058823529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>
        <f t="shared" si="5"/>
        <v>22.497187851518561</v>
      </c>
      <c r="T20" s="43">
        <v>1.06</v>
      </c>
      <c r="U20" s="43">
        <v>0.7</v>
      </c>
      <c r="V20" s="42">
        <v>10</v>
      </c>
      <c r="W20" s="110">
        <f t="shared" si="6"/>
        <v>30.319660177248736</v>
      </c>
      <c r="X20" s="45">
        <v>20</v>
      </c>
      <c r="Y20" s="45">
        <v>3</v>
      </c>
      <c r="Z20" s="46">
        <f t="shared" si="7"/>
        <v>5.6842257550147606</v>
      </c>
      <c r="AA20" s="47">
        <v>1</v>
      </c>
      <c r="AB20" s="47">
        <v>1</v>
      </c>
      <c r="AC20" s="102">
        <v>6</v>
      </c>
      <c r="AD20" s="46">
        <f t="shared" si="8"/>
        <v>6</v>
      </c>
      <c r="AE20" s="46">
        <f t="shared" si="9"/>
        <v>2.8421128775073803</v>
      </c>
      <c r="AF20" s="48">
        <f t="shared" si="2"/>
        <v>23.8635501615728</v>
      </c>
      <c r="AG20" s="47">
        <v>1</v>
      </c>
      <c r="AH20" s="102">
        <v>6</v>
      </c>
      <c r="AI20" s="47">
        <v>1</v>
      </c>
      <c r="AJ20" s="102">
        <v>6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18.8</v>
      </c>
      <c r="AM20" s="44" t="str">
        <f>IF(AA20=2,IF(AC20&gt;=25,LOOKUP(AC20,'Tabela eletroduto'!$A$32:$A$43,'Tabela eletroduto'!$D$32:$D$43)),"-")</f>
        <v>-</v>
      </c>
      <c r="AN20" s="44">
        <f t="shared" si="10"/>
        <v>56.400000000000006</v>
      </c>
      <c r="AO20" s="35"/>
      <c r="AP20" s="35"/>
      <c r="AQ20" s="35"/>
      <c r="AR20" s="49">
        <f t="shared" si="11"/>
        <v>1</v>
      </c>
      <c r="AS20" s="47">
        <v>40</v>
      </c>
      <c r="AT20" s="49" t="str">
        <f t="shared" si="12"/>
        <v>SIM</v>
      </c>
      <c r="AU20" s="50">
        <f>O20</f>
        <v>2857.1428571428573</v>
      </c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218">
        <v>1</v>
      </c>
      <c r="R21" s="80">
        <v>127</v>
      </c>
      <c r="S21" s="79">
        <f t="shared" si="5"/>
        <v>11.116257526632701</v>
      </c>
      <c r="T21" s="43">
        <v>1.06</v>
      </c>
      <c r="U21" s="43">
        <v>0.7</v>
      </c>
      <c r="V21" s="42">
        <v>10</v>
      </c>
      <c r="W21" s="110">
        <f t="shared" si="6"/>
        <v>14.981479146405258</v>
      </c>
      <c r="X21" s="45">
        <v>20</v>
      </c>
      <c r="Y21" s="45">
        <v>3</v>
      </c>
      <c r="Z21" s="46">
        <f t="shared" si="7"/>
        <v>2.8086762554190581</v>
      </c>
      <c r="AA21" s="47">
        <v>1</v>
      </c>
      <c r="AB21" s="47">
        <v>1</v>
      </c>
      <c r="AC21" s="102">
        <v>4</v>
      </c>
      <c r="AD21" s="46">
        <f t="shared" si="8"/>
        <v>4</v>
      </c>
      <c r="AE21" s="46">
        <f t="shared" si="9"/>
        <v>2.1065071915642934</v>
      </c>
      <c r="AF21" s="48">
        <f t="shared" si="2"/>
        <v>23.127944475629715</v>
      </c>
      <c r="AG21" s="47">
        <v>1</v>
      </c>
      <c r="AH21" s="102">
        <v>4</v>
      </c>
      <c r="AI21" s="47">
        <v>1</v>
      </c>
      <c r="AJ21" s="102">
        <v>4</v>
      </c>
      <c r="AK21" s="47">
        <v>1</v>
      </c>
      <c r="AL21" s="44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14.5</v>
      </c>
      <c r="AM21" s="44" t="str">
        <f>IF(AA21=2,IF(AC21&gt;=25,LOOKUP(AC21,'Tabela eletroduto'!$A$32:$A$43,'Tabela eletroduto'!$D$32:$D$43)),"-")</f>
        <v>-</v>
      </c>
      <c r="AN21" s="44">
        <f t="shared" si="10"/>
        <v>43.5</v>
      </c>
      <c r="AO21" s="35"/>
      <c r="AP21" s="35"/>
      <c r="AQ21" s="35"/>
      <c r="AR21" s="49">
        <f t="shared" si="11"/>
        <v>1</v>
      </c>
      <c r="AS21" s="47">
        <v>32</v>
      </c>
      <c r="AT21" s="49" t="str">
        <f t="shared" si="12"/>
        <v>SIM</v>
      </c>
      <c r="AU21" s="50"/>
      <c r="AV21" s="50">
        <f>O21</f>
        <v>1411.7647058823529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>
        <f t="shared" si="5"/>
        <v>22.497187851518561</v>
      </c>
      <c r="T22" s="43">
        <v>1.06</v>
      </c>
      <c r="U22" s="43">
        <v>0.65</v>
      </c>
      <c r="V22" s="42">
        <v>10</v>
      </c>
      <c r="W22" s="110">
        <f t="shared" si="6"/>
        <v>32.651941729344792</v>
      </c>
      <c r="X22" s="45">
        <v>17</v>
      </c>
      <c r="Y22" s="45">
        <v>3</v>
      </c>
      <c r="Z22" s="46">
        <f t="shared" si="7"/>
        <v>5.2032528065135111</v>
      </c>
      <c r="AA22" s="47">
        <v>1</v>
      </c>
      <c r="AB22" s="47">
        <v>1</v>
      </c>
      <c r="AC22" s="102">
        <v>6</v>
      </c>
      <c r="AD22" s="46">
        <f t="shared" si="8"/>
        <v>6</v>
      </c>
      <c r="AE22" s="46">
        <f t="shared" si="9"/>
        <v>2.6016264032567555</v>
      </c>
      <c r="AF22" s="48">
        <f t="shared" si="2"/>
        <v>23.623063687322176</v>
      </c>
      <c r="AG22" s="47">
        <v>1</v>
      </c>
      <c r="AH22" s="102">
        <v>6</v>
      </c>
      <c r="AI22" s="47">
        <v>1</v>
      </c>
      <c r="AJ22" s="102">
        <v>6</v>
      </c>
      <c r="AK22" s="47">
        <v>1</v>
      </c>
      <c r="AL22" s="44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18.8</v>
      </c>
      <c r="AM22" s="44" t="str">
        <f>IF(AA22=2,IF(AC22&gt;=25,LOOKUP(AC22,'Tabela eletroduto'!$A$32:$A$43,'Tabela eletroduto'!$D$32:$D$43)),"-")</f>
        <v>-</v>
      </c>
      <c r="AN22" s="44">
        <f t="shared" si="10"/>
        <v>56.400000000000006</v>
      </c>
      <c r="AO22" s="35"/>
      <c r="AP22" s="35"/>
      <c r="AQ22" s="35"/>
      <c r="AR22" s="49">
        <f t="shared" si="11"/>
        <v>1</v>
      </c>
      <c r="AS22" s="47">
        <v>40</v>
      </c>
      <c r="AT22" s="49" t="str">
        <f t="shared" si="12"/>
        <v>SIM</v>
      </c>
      <c r="AU22" s="50"/>
      <c r="AV22" s="50"/>
      <c r="AW22" s="50">
        <f>O22</f>
        <v>2857.1428571428573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>
        <f t="shared" si="5"/>
        <v>11.116257526632701</v>
      </c>
      <c r="T23" s="43">
        <v>1.06</v>
      </c>
      <c r="U23" s="43">
        <v>0.65</v>
      </c>
      <c r="V23" s="42">
        <v>10</v>
      </c>
      <c r="W23" s="110">
        <f t="shared" si="6"/>
        <v>16.133900619205662</v>
      </c>
      <c r="X23" s="45">
        <v>17</v>
      </c>
      <c r="Y23" s="45">
        <v>3</v>
      </c>
      <c r="Z23" s="46">
        <f t="shared" si="7"/>
        <v>2.5710190338066763</v>
      </c>
      <c r="AA23" s="47">
        <v>1</v>
      </c>
      <c r="AB23" s="47">
        <v>1</v>
      </c>
      <c r="AC23" s="102">
        <v>4</v>
      </c>
      <c r="AD23" s="46">
        <f t="shared" si="8"/>
        <v>4</v>
      </c>
      <c r="AE23" s="46">
        <f t="shared" si="9"/>
        <v>1.9282642753550072</v>
      </c>
      <c r="AF23" s="48">
        <f t="shared" si="2"/>
        <v>22.949701559420429</v>
      </c>
      <c r="AG23" s="47">
        <v>1</v>
      </c>
      <c r="AH23" s="102">
        <v>4</v>
      </c>
      <c r="AI23" s="47">
        <v>1</v>
      </c>
      <c r="AJ23" s="102">
        <v>4</v>
      </c>
      <c r="AK23" s="47">
        <v>1</v>
      </c>
      <c r="AL23" s="44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14.5</v>
      </c>
      <c r="AM23" s="44" t="str">
        <f>IF(AA23=2,IF(AC23&gt;=25,LOOKUP(AC23,'Tabela eletroduto'!$A$32:$A$43,'Tabela eletroduto'!$D$32:$D$43)),"-")</f>
        <v>-</v>
      </c>
      <c r="AN23" s="44">
        <f t="shared" si="10"/>
        <v>43.5</v>
      </c>
      <c r="AO23" s="35"/>
      <c r="AP23" s="35"/>
      <c r="AQ23" s="35"/>
      <c r="AR23" s="49">
        <f t="shared" si="11"/>
        <v>1</v>
      </c>
      <c r="AS23" s="47">
        <v>32</v>
      </c>
      <c r="AT23" s="49" t="str">
        <f t="shared" si="12"/>
        <v>SIM</v>
      </c>
      <c r="AU23" s="50">
        <f>O23</f>
        <v>1411.7647058823529</v>
      </c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>
        <f t="shared" si="5"/>
        <v>28.121484814398201</v>
      </c>
      <c r="T24" s="43">
        <v>1.06</v>
      </c>
      <c r="U24" s="43">
        <v>0.72</v>
      </c>
      <c r="V24" s="42">
        <v>10</v>
      </c>
      <c r="W24" s="110">
        <f t="shared" si="6"/>
        <v>36.846809243184225</v>
      </c>
      <c r="X24" s="45">
        <v>10</v>
      </c>
      <c r="Y24" s="45">
        <v>3</v>
      </c>
      <c r="Z24" s="46">
        <f t="shared" si="7"/>
        <v>3.4539566219707742</v>
      </c>
      <c r="AA24" s="47">
        <v>1</v>
      </c>
      <c r="AB24" s="47">
        <v>1</v>
      </c>
      <c r="AC24" s="102">
        <v>6</v>
      </c>
      <c r="AD24" s="46">
        <f t="shared" si="8"/>
        <v>6</v>
      </c>
      <c r="AE24" s="46">
        <f t="shared" si="9"/>
        <v>1.7269783109853873</v>
      </c>
      <c r="AF24" s="48">
        <f t="shared" si="2"/>
        <v>22.748415595050808</v>
      </c>
      <c r="AG24" s="47">
        <v>1</v>
      </c>
      <c r="AH24" s="102">
        <v>6</v>
      </c>
      <c r="AI24" s="47">
        <v>1</v>
      </c>
      <c r="AJ24" s="102">
        <v>6</v>
      </c>
      <c r="AK24" s="47">
        <v>1</v>
      </c>
      <c r="AL24" s="44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18.8</v>
      </c>
      <c r="AM24" s="44" t="str">
        <f>IF(AA24=2,IF(AC24&gt;=25,LOOKUP(AC24,'Tabela eletroduto'!$A$32:$A$43,'Tabela eletroduto'!$D$32:$D$43)),"-")</f>
        <v>-</v>
      </c>
      <c r="AN24" s="44">
        <f t="shared" si="10"/>
        <v>56.400000000000006</v>
      </c>
      <c r="AO24" s="35"/>
      <c r="AP24" s="35"/>
      <c r="AQ24" s="35"/>
      <c r="AR24" s="49">
        <f t="shared" si="11"/>
        <v>1</v>
      </c>
      <c r="AS24" s="47">
        <v>40</v>
      </c>
      <c r="AT24" s="49" t="str">
        <f t="shared" si="12"/>
        <v>SIM</v>
      </c>
      <c r="AU24" s="50"/>
      <c r="AV24" s="50">
        <f>O24</f>
        <v>3571.4285714285716</v>
      </c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>
        <f t="shared" si="5"/>
        <v>14.821676702176935</v>
      </c>
      <c r="T25" s="43">
        <v>1.06</v>
      </c>
      <c r="U25" s="43">
        <v>0.7</v>
      </c>
      <c r="V25" s="42">
        <v>10</v>
      </c>
      <c r="W25" s="110">
        <f t="shared" si="6"/>
        <v>19.975305528540343</v>
      </c>
      <c r="X25" s="45">
        <v>12</v>
      </c>
      <c r="Y25" s="45">
        <v>3</v>
      </c>
      <c r="Z25" s="46">
        <f t="shared" si="7"/>
        <v>2.2469410043352465</v>
      </c>
      <c r="AA25" s="47">
        <v>1</v>
      </c>
      <c r="AB25" s="47">
        <v>1</v>
      </c>
      <c r="AC25" s="102">
        <v>4</v>
      </c>
      <c r="AD25" s="46">
        <f t="shared" si="8"/>
        <v>4</v>
      </c>
      <c r="AE25" s="46">
        <f t="shared" si="9"/>
        <v>1.6852057532514346</v>
      </c>
      <c r="AF25" s="48">
        <f t="shared" si="2"/>
        <v>22.706643037316855</v>
      </c>
      <c r="AG25" s="47">
        <v>1</v>
      </c>
      <c r="AH25" s="102">
        <v>4</v>
      </c>
      <c r="AI25" s="47">
        <v>1</v>
      </c>
      <c r="AJ25" s="102">
        <v>4</v>
      </c>
      <c r="AK25" s="47">
        <v>1</v>
      </c>
      <c r="AL25" s="44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14.5</v>
      </c>
      <c r="AM25" s="44" t="str">
        <f>IF(AA25=2,IF(AC25&gt;=25,LOOKUP(AC25,'Tabela eletroduto'!$A$32:$A$43,'Tabela eletroduto'!$D$32:$D$43)),"-")</f>
        <v>-</v>
      </c>
      <c r="AN25" s="44">
        <f t="shared" si="10"/>
        <v>43.5</v>
      </c>
      <c r="AO25" s="35"/>
      <c r="AP25" s="35"/>
      <c r="AQ25" s="35"/>
      <c r="AR25" s="49">
        <f t="shared" si="11"/>
        <v>1</v>
      </c>
      <c r="AS25" s="47">
        <v>32</v>
      </c>
      <c r="AT25" s="49" t="str">
        <f t="shared" si="12"/>
        <v>SIM</v>
      </c>
      <c r="AU25" s="50"/>
      <c r="AV25" s="50"/>
      <c r="AW25" s="50">
        <f>O25</f>
        <v>1882.3529411764707</v>
      </c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>
        <f t="shared" si="5"/>
        <v>11.116257526632701</v>
      </c>
      <c r="T26" s="43">
        <v>1.06</v>
      </c>
      <c r="U26" s="43">
        <v>0.72</v>
      </c>
      <c r="V26" s="42">
        <v>10</v>
      </c>
      <c r="W26" s="110">
        <f t="shared" si="6"/>
        <v>14.565326947894</v>
      </c>
      <c r="X26" s="45">
        <v>15</v>
      </c>
      <c r="Y26" s="45">
        <v>3</v>
      </c>
      <c r="Z26" s="46">
        <f t="shared" si="7"/>
        <v>2.04799310290973</v>
      </c>
      <c r="AA26" s="47">
        <v>1</v>
      </c>
      <c r="AB26" s="47">
        <v>1</v>
      </c>
      <c r="AC26" s="102">
        <v>4</v>
      </c>
      <c r="AD26" s="46">
        <f t="shared" si="8"/>
        <v>4</v>
      </c>
      <c r="AE26" s="46">
        <f t="shared" si="9"/>
        <v>1.5359948271822974</v>
      </c>
      <c r="AF26" s="48">
        <f t="shared" si="2"/>
        <v>22.557432111247717</v>
      </c>
      <c r="AG26" s="47">
        <v>1</v>
      </c>
      <c r="AH26" s="102">
        <v>4</v>
      </c>
      <c r="AI26" s="47">
        <v>1</v>
      </c>
      <c r="AJ26" s="102">
        <v>4</v>
      </c>
      <c r="AK26" s="47">
        <v>1</v>
      </c>
      <c r="AL26" s="44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14.5</v>
      </c>
      <c r="AM26" s="44" t="str">
        <f>IF(AA26=2,IF(AC26&gt;=25,LOOKUP(AC26,'Tabela eletroduto'!$A$32:$A$43,'Tabela eletroduto'!$D$32:$D$43)),"-")</f>
        <v>-</v>
      </c>
      <c r="AN26" s="44">
        <f t="shared" si="10"/>
        <v>43.5</v>
      </c>
      <c r="AO26" s="35"/>
      <c r="AP26" s="35"/>
      <c r="AQ26" s="35"/>
      <c r="AR26" s="49">
        <f t="shared" si="11"/>
        <v>1</v>
      </c>
      <c r="AS26" s="47">
        <v>32</v>
      </c>
      <c r="AT26" s="49" t="str">
        <f t="shared" si="12"/>
        <v>SIM</v>
      </c>
      <c r="AU26" s="50">
        <f>O26</f>
        <v>1411.7647058823529</v>
      </c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>
        <f t="shared" si="5"/>
        <v>11.116257526632701</v>
      </c>
      <c r="T27" s="43">
        <v>1.06</v>
      </c>
      <c r="U27" s="43">
        <v>0.72</v>
      </c>
      <c r="V27" s="42">
        <v>10</v>
      </c>
      <c r="W27" s="110">
        <f t="shared" si="6"/>
        <v>14.565326947894</v>
      </c>
      <c r="X27" s="45">
        <v>22</v>
      </c>
      <c r="Y27" s="45">
        <v>3</v>
      </c>
      <c r="Z27" s="46">
        <f t="shared" si="7"/>
        <v>3.0037232176009376</v>
      </c>
      <c r="AA27" s="47">
        <v>1</v>
      </c>
      <c r="AB27" s="47">
        <v>1</v>
      </c>
      <c r="AC27" s="102">
        <v>4</v>
      </c>
      <c r="AD27" s="46">
        <f t="shared" si="8"/>
        <v>4</v>
      </c>
      <c r="AE27" s="46">
        <f t="shared" si="9"/>
        <v>2.2527924132007029</v>
      </c>
      <c r="AF27" s="48">
        <f t="shared" si="2"/>
        <v>23.274229697266122</v>
      </c>
      <c r="AG27" s="47">
        <v>1</v>
      </c>
      <c r="AH27" s="102">
        <v>4</v>
      </c>
      <c r="AI27" s="47">
        <v>1</v>
      </c>
      <c r="AJ27" s="102">
        <v>4</v>
      </c>
      <c r="AK27" s="47">
        <v>1</v>
      </c>
      <c r="AL27" s="44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14.5</v>
      </c>
      <c r="AM27" s="44" t="str">
        <f>IF(AA27=2,IF(AC27&gt;=25,LOOKUP(AC27,'Tabela eletroduto'!$A$32:$A$43,'Tabela eletroduto'!$D$32:$D$43)),"-")</f>
        <v>-</v>
      </c>
      <c r="AN27" s="44">
        <f t="shared" si="10"/>
        <v>43.5</v>
      </c>
      <c r="AO27" s="35"/>
      <c r="AP27" s="35"/>
      <c r="AQ27" s="35"/>
      <c r="AR27" s="49">
        <f t="shared" si="11"/>
        <v>1</v>
      </c>
      <c r="AS27" s="47">
        <v>32</v>
      </c>
      <c r="AT27" s="49" t="str">
        <f t="shared" si="12"/>
        <v>SIM</v>
      </c>
      <c r="AU27" s="50"/>
      <c r="AV27" s="50">
        <f>O27</f>
        <v>1411.7647058823529</v>
      </c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>
        <f t="shared" si="5"/>
        <v>16.674386289949048</v>
      </c>
      <c r="T28" s="43">
        <v>1.06</v>
      </c>
      <c r="U28" s="43">
        <v>0.72</v>
      </c>
      <c r="V28" s="42">
        <v>10</v>
      </c>
      <c r="W28" s="110">
        <f t="shared" si="6"/>
        <v>21.847990421840997</v>
      </c>
      <c r="X28" s="45">
        <v>20</v>
      </c>
      <c r="Y28" s="45">
        <v>3</v>
      </c>
      <c r="Z28" s="46">
        <f t="shared" si="7"/>
        <v>4.0959862058194583</v>
      </c>
      <c r="AA28" s="47">
        <v>1</v>
      </c>
      <c r="AB28" s="47">
        <v>1</v>
      </c>
      <c r="AC28" s="102">
        <v>4</v>
      </c>
      <c r="AD28" s="46">
        <f t="shared" si="8"/>
        <v>4</v>
      </c>
      <c r="AE28" s="46">
        <f t="shared" si="9"/>
        <v>3.0719896543645944</v>
      </c>
      <c r="AF28" s="48">
        <f t="shared" si="2"/>
        <v>24.093426938430014</v>
      </c>
      <c r="AG28" s="47">
        <v>1</v>
      </c>
      <c r="AH28" s="102">
        <v>4</v>
      </c>
      <c r="AI28" s="47">
        <v>1</v>
      </c>
      <c r="AJ28" s="102">
        <v>4</v>
      </c>
      <c r="AK28" s="47">
        <v>1</v>
      </c>
      <c r="AL28" s="44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14.5</v>
      </c>
      <c r="AM28" s="44" t="str">
        <f>IF(AA28=2,IF(AC28&gt;=25,LOOKUP(AC28,'Tabela eletroduto'!$A$32:$A$43,'Tabela eletroduto'!$D$32:$D$43)),"-")</f>
        <v>-</v>
      </c>
      <c r="AN28" s="44">
        <f t="shared" si="10"/>
        <v>43.5</v>
      </c>
      <c r="AO28" s="35"/>
      <c r="AP28" s="35"/>
      <c r="AQ28" s="35"/>
      <c r="AR28" s="49">
        <f t="shared" si="11"/>
        <v>1</v>
      </c>
      <c r="AS28" s="47">
        <v>32</v>
      </c>
      <c r="AT28" s="49" t="str">
        <f t="shared" si="12"/>
        <v>SIM</v>
      </c>
      <c r="AU28" s="50"/>
      <c r="AV28" s="50"/>
      <c r="AW28" s="50">
        <f>O28</f>
        <v>2117.6470588235293</v>
      </c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>
        <f t="shared" si="5"/>
        <v>18.527095877721166</v>
      </c>
      <c r="T29" s="43">
        <v>1.06</v>
      </c>
      <c r="U29" s="43">
        <v>0.72</v>
      </c>
      <c r="V29" s="42">
        <v>10</v>
      </c>
      <c r="W29" s="110">
        <f t="shared" si="6"/>
        <v>24.275544913156665</v>
      </c>
      <c r="X29" s="45">
        <v>20</v>
      </c>
      <c r="Y29" s="45">
        <v>3.5</v>
      </c>
      <c r="Z29" s="46">
        <f t="shared" si="7"/>
        <v>3.90093924363758</v>
      </c>
      <c r="AA29" s="47">
        <v>1</v>
      </c>
      <c r="AB29" s="47">
        <v>1</v>
      </c>
      <c r="AC29" s="102">
        <v>4</v>
      </c>
      <c r="AD29" s="46">
        <f t="shared" si="8"/>
        <v>4</v>
      </c>
      <c r="AE29" s="46">
        <f t="shared" si="9"/>
        <v>3.4133218381828825</v>
      </c>
      <c r="AF29" s="48">
        <f t="shared" si="2"/>
        <v>24.434759122248302</v>
      </c>
      <c r="AG29" s="47">
        <v>1</v>
      </c>
      <c r="AH29" s="102">
        <v>4</v>
      </c>
      <c r="AI29" s="47">
        <v>1</v>
      </c>
      <c r="AJ29" s="102">
        <v>4</v>
      </c>
      <c r="AK29" s="47">
        <v>1</v>
      </c>
      <c r="AL29" s="44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14.5</v>
      </c>
      <c r="AM29" s="44" t="str">
        <f>IF(AA29=2,IF(AC29&gt;=25,LOOKUP(AC29,'Tabela eletroduto'!$A$32:$A$43,'Tabela eletroduto'!$D$32:$D$43)),"-")</f>
        <v>-</v>
      </c>
      <c r="AN29" s="44">
        <f t="shared" si="10"/>
        <v>43.5</v>
      </c>
      <c r="AO29" s="35"/>
      <c r="AP29" s="35"/>
      <c r="AQ29" s="35"/>
      <c r="AR29" s="49">
        <f t="shared" si="11"/>
        <v>1</v>
      </c>
      <c r="AS29" s="47">
        <v>32</v>
      </c>
      <c r="AT29" s="49" t="str">
        <f t="shared" si="12"/>
        <v>SIM</v>
      </c>
      <c r="AU29" s="50">
        <f>O29</f>
        <v>2352.9411764705883</v>
      </c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>
        <f t="shared" si="5"/>
        <v>14.821676702176935</v>
      </c>
      <c r="T30" s="43">
        <v>1.06</v>
      </c>
      <c r="U30" s="43">
        <v>0.72</v>
      </c>
      <c r="V30" s="42">
        <v>10</v>
      </c>
      <c r="W30" s="110">
        <f t="shared" si="6"/>
        <v>19.420435930525336</v>
      </c>
      <c r="X30" s="45">
        <v>12</v>
      </c>
      <c r="Y30" s="45">
        <v>3</v>
      </c>
      <c r="Z30" s="46">
        <f t="shared" si="7"/>
        <v>2.1845259764370453</v>
      </c>
      <c r="AA30" s="47">
        <v>1</v>
      </c>
      <c r="AB30" s="47">
        <v>1</v>
      </c>
      <c r="AC30" s="102">
        <v>4</v>
      </c>
      <c r="AD30" s="46">
        <f t="shared" si="8"/>
        <v>4</v>
      </c>
      <c r="AE30" s="46">
        <f t="shared" si="9"/>
        <v>1.6383944823277843</v>
      </c>
      <c r="AF30" s="48">
        <f t="shared" si="2"/>
        <v>22.659831766393204</v>
      </c>
      <c r="AG30" s="47">
        <v>1</v>
      </c>
      <c r="AH30" s="102">
        <v>4</v>
      </c>
      <c r="AI30" s="47">
        <v>1</v>
      </c>
      <c r="AJ30" s="102">
        <v>4</v>
      </c>
      <c r="AK30" s="47">
        <v>1</v>
      </c>
      <c r="AL30" s="44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14.5</v>
      </c>
      <c r="AM30" s="44" t="str">
        <f>IF(AA30=2,IF(AC30&gt;=25,LOOKUP(AC30,'Tabela eletroduto'!$A$32:$A$43,'Tabela eletroduto'!$D$32:$D$43)),"-")</f>
        <v>-</v>
      </c>
      <c r="AN30" s="44">
        <f t="shared" si="10"/>
        <v>43.5</v>
      </c>
      <c r="AO30" s="35"/>
      <c r="AP30" s="35"/>
      <c r="AQ30" s="35"/>
      <c r="AR30" s="49">
        <f t="shared" si="11"/>
        <v>1</v>
      </c>
      <c r="AS30" s="47">
        <v>32</v>
      </c>
      <c r="AT30" s="49" t="str">
        <f t="shared" si="12"/>
        <v>SIM</v>
      </c>
      <c r="AU30" s="50"/>
      <c r="AV30" s="50">
        <f>O30</f>
        <v>1882.3529411764707</v>
      </c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>
        <f t="shared" si="5"/>
        <v>13.895321908290876</v>
      </c>
      <c r="T31" s="43">
        <v>1.06</v>
      </c>
      <c r="U31" s="43">
        <v>0.72</v>
      </c>
      <c r="V31" s="42">
        <v>10</v>
      </c>
      <c r="W31" s="110">
        <f t="shared" si="6"/>
        <v>18.206658684867502</v>
      </c>
      <c r="X31" s="45">
        <v>32</v>
      </c>
      <c r="Y31" s="45">
        <v>3</v>
      </c>
      <c r="Z31" s="46">
        <f t="shared" si="7"/>
        <v>5.4613149410926134</v>
      </c>
      <c r="AA31" s="47">
        <v>1</v>
      </c>
      <c r="AB31" s="47">
        <v>1</v>
      </c>
      <c r="AC31" s="102">
        <v>6</v>
      </c>
      <c r="AD31" s="46">
        <f t="shared" si="8"/>
        <v>6</v>
      </c>
      <c r="AE31" s="46">
        <f t="shared" si="9"/>
        <v>2.7306574705463067</v>
      </c>
      <c r="AF31" s="48">
        <f t="shared" si="2"/>
        <v>23.752094754611726</v>
      </c>
      <c r="AG31" s="47">
        <v>1</v>
      </c>
      <c r="AH31" s="102">
        <v>6</v>
      </c>
      <c r="AI31" s="47">
        <v>1</v>
      </c>
      <c r="AJ31" s="102">
        <v>6</v>
      </c>
      <c r="AK31" s="47">
        <v>1</v>
      </c>
      <c r="AL31" s="44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18.8</v>
      </c>
      <c r="AM31" s="44" t="str">
        <f>IF(AA31=2,IF(AC31&gt;=25,LOOKUP(AC31,'Tabela eletroduto'!$A$32:$A$43,'Tabela eletroduto'!$D$32:$D$43)),"-")</f>
        <v>-</v>
      </c>
      <c r="AN31" s="44">
        <f t="shared" si="10"/>
        <v>56.400000000000006</v>
      </c>
      <c r="AO31" s="35"/>
      <c r="AP31" s="35"/>
      <c r="AQ31" s="35"/>
      <c r="AR31" s="49">
        <f t="shared" si="11"/>
        <v>1</v>
      </c>
      <c r="AS31" s="47">
        <v>40</v>
      </c>
      <c r="AT31" s="49" t="str">
        <f t="shared" si="12"/>
        <v>SIM</v>
      </c>
      <c r="AU31" s="50"/>
      <c r="AV31" s="50"/>
      <c r="AW31" s="50">
        <f>O31</f>
        <v>1764.7058823529412</v>
      </c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>
        <f t="shared" si="5"/>
        <v>16.674386289949048</v>
      </c>
      <c r="T32" s="43">
        <v>1.06</v>
      </c>
      <c r="U32" s="43">
        <v>0.65</v>
      </c>
      <c r="V32" s="42">
        <v>10</v>
      </c>
      <c r="W32" s="110">
        <f t="shared" si="6"/>
        <v>24.200850928808485</v>
      </c>
      <c r="X32" s="45">
        <v>30</v>
      </c>
      <c r="Y32" s="45">
        <v>3.5</v>
      </c>
      <c r="Z32" s="46">
        <f t="shared" si="7"/>
        <v>5.8334045304857352</v>
      </c>
      <c r="AA32" s="47">
        <v>1</v>
      </c>
      <c r="AB32" s="47">
        <v>1</v>
      </c>
      <c r="AC32" s="102">
        <v>6</v>
      </c>
      <c r="AD32" s="46">
        <f t="shared" si="8"/>
        <v>6</v>
      </c>
      <c r="AE32" s="46">
        <f t="shared" si="9"/>
        <v>3.4028193094500119</v>
      </c>
      <c r="AF32" s="48">
        <f t="shared" si="2"/>
        <v>24.424256593515434</v>
      </c>
      <c r="AG32" s="47">
        <v>1</v>
      </c>
      <c r="AH32" s="102">
        <v>6</v>
      </c>
      <c r="AI32" s="47">
        <v>1</v>
      </c>
      <c r="AJ32" s="102">
        <v>6</v>
      </c>
      <c r="AK32" s="47">
        <v>1</v>
      </c>
      <c r="AL32" s="44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18.8</v>
      </c>
      <c r="AM32" s="44" t="str">
        <f>IF(AA32=2,IF(AC32&gt;=25,LOOKUP(AC32,'Tabela eletroduto'!$A$32:$A$43,'Tabela eletroduto'!$D$32:$D$43)),"-")</f>
        <v>-</v>
      </c>
      <c r="AN32" s="44">
        <f t="shared" si="10"/>
        <v>56.400000000000006</v>
      </c>
      <c r="AO32" s="35"/>
      <c r="AP32" s="35"/>
      <c r="AQ32" s="35"/>
      <c r="AR32" s="49">
        <f t="shared" si="11"/>
        <v>1</v>
      </c>
      <c r="AS32" s="47">
        <v>40</v>
      </c>
      <c r="AT32" s="49" t="str">
        <f t="shared" si="12"/>
        <v>SIM</v>
      </c>
      <c r="AU32" s="50">
        <f>O32</f>
        <v>2117.6470588235293</v>
      </c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>
        <f>O33</f>
        <v>1176.4705882352941</v>
      </c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>
        <f>O34</f>
        <v>1176.4705882352941</v>
      </c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>
        <f>O35</f>
        <v>1176.4705882352941</v>
      </c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>
        <f>O36</f>
        <v>1176.4705882352941</v>
      </c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3" t="s">
        <v>74</v>
      </c>
      <c r="B61" s="314"/>
      <c r="C61" s="314"/>
      <c r="D61" s="315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18368.989262371615</v>
      </c>
      <c r="AV61" s="55">
        <f t="shared" ref="AV61:AW61" si="17">SUM(AV9:AV60)</f>
        <v>18332.440222465797</v>
      </c>
      <c r="AW61" s="55">
        <f t="shared" si="17"/>
        <v>17996.013985304264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0.33582902777529094</v>
      </c>
      <c r="AV62" s="61">
        <f>AV61/L61</f>
        <v>0.33516082396927999</v>
      </c>
      <c r="AW62" s="61">
        <f>AW61/L61</f>
        <v>0.32901014825542907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6" t="s">
        <v>18</v>
      </c>
      <c r="AP63" s="316"/>
      <c r="AQ63" s="316"/>
      <c r="AR63" s="316"/>
      <c r="AS63" s="316"/>
      <c r="AT63" s="213"/>
      <c r="AU63" s="373">
        <f>(MAX(AU61:AW61)-(AU61+AV61+AW61)/3)/((AU61+AV61+AW61)/3)</f>
        <v>7.4870833258727613E-3</v>
      </c>
      <c r="AV63" s="373"/>
      <c r="AW63" s="373"/>
    </row>
    <row r="64" spans="1:73" s="10" customFormat="1">
      <c r="A64" s="95"/>
      <c r="B64" s="318" t="s">
        <v>124</v>
      </c>
      <c r="C64" s="319"/>
      <c r="D64" s="319"/>
      <c r="E64" s="32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8"/>
      <c r="AP64" s="308"/>
      <c r="AQ64" s="308"/>
      <c r="AR64" s="308"/>
      <c r="AS64" s="308"/>
      <c r="AT64" s="308"/>
      <c r="AU64" s="308"/>
      <c r="AV64" s="308"/>
      <c r="AW64" s="30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09" t="s">
        <v>123</v>
      </c>
      <c r="D65" s="310"/>
      <c r="E65" s="31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8"/>
      <c r="AP65" s="308"/>
      <c r="AQ65" s="308"/>
      <c r="AR65" s="308"/>
      <c r="AS65" s="308"/>
      <c r="AT65" s="308"/>
      <c r="AU65" s="308"/>
      <c r="AV65" s="308"/>
      <c r="AW65" s="30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05" t="s">
        <v>107</v>
      </c>
      <c r="D66" s="306"/>
      <c r="E66" s="30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8"/>
      <c r="AP66" s="308"/>
      <c r="AQ66" s="308"/>
      <c r="AR66" s="308"/>
      <c r="AS66" s="308"/>
      <c r="AT66" s="308"/>
      <c r="AU66" s="308"/>
      <c r="AV66" s="308"/>
      <c r="AW66" s="30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05" t="s">
        <v>108</v>
      </c>
      <c r="D67" s="306"/>
      <c r="E67" s="30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8"/>
      <c r="AP67" s="308"/>
      <c r="AQ67" s="308"/>
      <c r="AR67" s="308"/>
      <c r="AS67" s="308"/>
      <c r="AT67" s="308"/>
      <c r="AU67" s="308"/>
      <c r="AV67" s="308"/>
      <c r="AW67" s="30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05" t="s">
        <v>109</v>
      </c>
      <c r="D68" s="306"/>
      <c r="E68" s="30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8"/>
      <c r="AP68" s="308"/>
      <c r="AQ68" s="308"/>
      <c r="AR68" s="308"/>
      <c r="AS68" s="308"/>
      <c r="AT68" s="308"/>
      <c r="AU68" s="308"/>
      <c r="AV68" s="308"/>
      <c r="AW68" s="30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05" t="s">
        <v>110</v>
      </c>
      <c r="D69" s="306"/>
      <c r="E69" s="30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05" t="s">
        <v>112</v>
      </c>
      <c r="D70" s="306"/>
      <c r="E70" s="307"/>
      <c r="L70" s="214"/>
      <c r="AA70" s="90"/>
    </row>
    <row r="71" spans="1:73" s="1" customFormat="1">
      <c r="B71" s="210" t="s">
        <v>113</v>
      </c>
      <c r="C71" s="305" t="s">
        <v>114</v>
      </c>
      <c r="D71" s="306"/>
      <c r="E71" s="30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05" t="s">
        <v>116</v>
      </c>
      <c r="D72" s="306"/>
      <c r="E72" s="307"/>
      <c r="I72" s="11"/>
      <c r="J72" s="11"/>
      <c r="K72" s="11"/>
      <c r="AA72" s="90"/>
    </row>
    <row r="73" spans="1:73" s="1" customFormat="1">
      <c r="B73" s="210" t="s">
        <v>117</v>
      </c>
      <c r="C73" s="305" t="s">
        <v>118</v>
      </c>
      <c r="D73" s="306"/>
      <c r="E73" s="30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05" t="s">
        <v>120</v>
      </c>
      <c r="D74" s="306"/>
      <c r="E74" s="30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05" t="s">
        <v>122</v>
      </c>
      <c r="D75" s="306"/>
      <c r="E75" s="30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05" t="s">
        <v>127</v>
      </c>
      <c r="D76" s="306"/>
      <c r="E76" s="307"/>
      <c r="I76" s="11"/>
      <c r="J76" s="11"/>
      <c r="K76" s="11"/>
      <c r="AA76" s="90"/>
    </row>
    <row r="77" spans="1:73" s="1" customFormat="1">
      <c r="B77" s="210" t="s">
        <v>128</v>
      </c>
      <c r="C77" s="305" t="s">
        <v>129</v>
      </c>
      <c r="D77" s="306"/>
      <c r="E77" s="30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05" t="s">
        <v>131</v>
      </c>
      <c r="D78" s="306"/>
      <c r="E78" s="307"/>
      <c r="I78" s="11"/>
      <c r="J78" s="11"/>
      <c r="K78" s="11"/>
      <c r="AA78" s="90"/>
    </row>
    <row r="79" spans="1:73" s="1" customFormat="1">
      <c r="B79" s="210" t="s">
        <v>14</v>
      </c>
      <c r="C79" s="305" t="s">
        <v>132</v>
      </c>
      <c r="D79" s="306"/>
      <c r="E79" s="30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05" t="s">
        <v>145</v>
      </c>
      <c r="D80" s="306"/>
      <c r="E80" s="307"/>
      <c r="I80" s="11"/>
      <c r="J80" s="11"/>
      <c r="K80" s="11"/>
      <c r="AA80" s="90"/>
    </row>
    <row r="81" spans="2:27" s="1" customFormat="1">
      <c r="B81" s="210" t="s">
        <v>89</v>
      </c>
      <c r="C81" s="305" t="s">
        <v>146</v>
      </c>
      <c r="D81" s="306"/>
      <c r="E81" s="30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05" t="s">
        <v>147</v>
      </c>
      <c r="D82" s="306"/>
      <c r="E82" s="307"/>
      <c r="I82" s="11"/>
      <c r="J82" s="11"/>
      <c r="K82" s="11"/>
      <c r="AA82" s="90"/>
    </row>
    <row r="83" spans="2:27" s="1" customFormat="1">
      <c r="B83" s="210" t="s">
        <v>148</v>
      </c>
      <c r="C83" s="305" t="s">
        <v>149</v>
      </c>
      <c r="D83" s="306"/>
      <c r="E83" s="307"/>
      <c r="I83" s="11"/>
      <c r="J83" s="11"/>
      <c r="K83" s="11"/>
      <c r="AA83" s="90"/>
    </row>
    <row r="84" spans="2:27" s="1" customFormat="1">
      <c r="B84" s="210" t="s">
        <v>150</v>
      </c>
      <c r="C84" s="305" t="s">
        <v>151</v>
      </c>
      <c r="D84" s="306"/>
      <c r="E84" s="30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W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C11" sqref="AC11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61" t="s">
        <v>0</v>
      </c>
      <c r="B1" s="362"/>
      <c r="C1" s="363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64" t="s">
        <v>191</v>
      </c>
      <c r="B2" s="365"/>
      <c r="C2" s="366"/>
      <c r="D2" s="367"/>
      <c r="E2" s="368"/>
      <c r="F2" s="368"/>
      <c r="G2" s="368"/>
      <c r="H2" s="368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69"/>
      <c r="AB2" s="369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61" t="s">
        <v>231</v>
      </c>
      <c r="B3" s="362"/>
      <c r="C3" s="363"/>
      <c r="D3" s="367"/>
      <c r="E3" s="368"/>
      <c r="F3" s="368"/>
      <c r="G3" s="368"/>
      <c r="H3" s="368"/>
      <c r="I3" s="368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70" t="s">
        <v>103</v>
      </c>
      <c r="AC3" s="371"/>
      <c r="AD3" s="371"/>
      <c r="AE3" s="371"/>
      <c r="AF3" s="371"/>
      <c r="AG3" s="371"/>
      <c r="AH3" s="371"/>
      <c r="AI3" s="371"/>
      <c r="AJ3" s="372"/>
      <c r="AK3" s="4"/>
      <c r="AL3" s="4"/>
      <c r="AM3" s="4"/>
      <c r="BP3"/>
      <c r="BQ3"/>
      <c r="BR3"/>
      <c r="BS3"/>
      <c r="BT3"/>
      <c r="BU3"/>
    </row>
    <row r="4" spans="1:73" ht="18" customHeight="1">
      <c r="A4" s="350" t="s">
        <v>137</v>
      </c>
      <c r="B4" s="350"/>
      <c r="C4" s="350"/>
      <c r="D4" s="350" t="s">
        <v>134</v>
      </c>
      <c r="E4" s="350"/>
      <c r="F4" s="350"/>
      <c r="G4" s="350"/>
      <c r="H4" s="350"/>
      <c r="I4" s="350"/>
      <c r="J4" s="350"/>
      <c r="K4" s="350"/>
      <c r="L4" s="350"/>
      <c r="M4" s="350"/>
      <c r="N4" s="350" t="s">
        <v>135</v>
      </c>
      <c r="O4" s="350"/>
      <c r="P4" s="350"/>
      <c r="Q4" s="351" t="s">
        <v>136</v>
      </c>
      <c r="R4" s="353"/>
      <c r="S4" s="350" t="s">
        <v>125</v>
      </c>
      <c r="T4" s="350" t="s">
        <v>101</v>
      </c>
      <c r="U4" s="350"/>
      <c r="V4" s="350"/>
      <c r="W4" s="350" t="s">
        <v>102</v>
      </c>
      <c r="X4" s="351" t="s">
        <v>138</v>
      </c>
      <c r="Y4" s="352"/>
      <c r="Z4" s="353"/>
      <c r="AA4" s="350" t="s">
        <v>99</v>
      </c>
      <c r="AB4" s="339" t="s">
        <v>93</v>
      </c>
      <c r="AC4" s="340"/>
      <c r="AD4" s="341"/>
      <c r="AE4" s="360" t="s">
        <v>100</v>
      </c>
      <c r="AF4" s="360"/>
      <c r="AG4" s="339" t="s">
        <v>94</v>
      </c>
      <c r="AH4" s="341"/>
      <c r="AI4" s="339" t="s">
        <v>95</v>
      </c>
      <c r="AJ4" s="341"/>
      <c r="AK4" s="339" t="s">
        <v>105</v>
      </c>
      <c r="AL4" s="338" t="s">
        <v>104</v>
      </c>
      <c r="AM4" s="338"/>
      <c r="AN4" s="338"/>
      <c r="AO4" s="339" t="s">
        <v>98</v>
      </c>
      <c r="AP4" s="340"/>
      <c r="AQ4" s="340"/>
      <c r="AR4" s="340"/>
      <c r="AS4" s="340"/>
      <c r="AT4" s="341"/>
      <c r="AU4" s="338" t="s">
        <v>152</v>
      </c>
      <c r="AV4" s="338"/>
      <c r="AW4" s="338"/>
      <c r="BP4"/>
      <c r="BQ4"/>
      <c r="BR4"/>
      <c r="BS4"/>
      <c r="BT4"/>
      <c r="BU4"/>
    </row>
    <row r="5" spans="1:73" ht="18" customHeight="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4"/>
      <c r="R5" s="356"/>
      <c r="S5" s="350"/>
      <c r="T5" s="350"/>
      <c r="U5" s="350"/>
      <c r="V5" s="350"/>
      <c r="W5" s="350"/>
      <c r="X5" s="354"/>
      <c r="Y5" s="355"/>
      <c r="Z5" s="356"/>
      <c r="AA5" s="350"/>
      <c r="AB5" s="342"/>
      <c r="AC5" s="343"/>
      <c r="AD5" s="344"/>
      <c r="AE5" s="360"/>
      <c r="AF5" s="360"/>
      <c r="AG5" s="342"/>
      <c r="AH5" s="344"/>
      <c r="AI5" s="342"/>
      <c r="AJ5" s="344"/>
      <c r="AK5" s="342"/>
      <c r="AL5" s="338"/>
      <c r="AM5" s="338"/>
      <c r="AN5" s="338"/>
      <c r="AO5" s="342"/>
      <c r="AP5" s="343"/>
      <c r="AQ5" s="343"/>
      <c r="AR5" s="343"/>
      <c r="AS5" s="343"/>
      <c r="AT5" s="344"/>
      <c r="AU5" s="338"/>
      <c r="AV5" s="338"/>
      <c r="AW5" s="338"/>
      <c r="BP5"/>
      <c r="BQ5"/>
      <c r="BR5"/>
      <c r="BS5"/>
      <c r="BT5"/>
      <c r="BU5"/>
    </row>
    <row r="6" spans="1:73" ht="18" customHeight="1">
      <c r="A6" s="350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7"/>
      <c r="R6" s="359"/>
      <c r="S6" s="350"/>
      <c r="T6" s="350"/>
      <c r="U6" s="350"/>
      <c r="V6" s="350"/>
      <c r="W6" s="350"/>
      <c r="X6" s="357"/>
      <c r="Y6" s="358"/>
      <c r="Z6" s="359"/>
      <c r="AA6" s="350"/>
      <c r="AB6" s="345"/>
      <c r="AC6" s="346"/>
      <c r="AD6" s="347"/>
      <c r="AE6" s="360"/>
      <c r="AF6" s="360"/>
      <c r="AG6" s="345"/>
      <c r="AH6" s="347"/>
      <c r="AI6" s="345"/>
      <c r="AJ6" s="347"/>
      <c r="AK6" s="345"/>
      <c r="AL6" s="338"/>
      <c r="AM6" s="338"/>
      <c r="AN6" s="338"/>
      <c r="AO6" s="345"/>
      <c r="AP6" s="346"/>
      <c r="AQ6" s="346"/>
      <c r="AR6" s="346"/>
      <c r="AS6" s="346"/>
      <c r="AT6" s="347"/>
      <c r="AU6" s="338"/>
      <c r="AV6" s="338"/>
      <c r="AW6" s="338"/>
      <c r="BP6"/>
      <c r="BQ6"/>
      <c r="BR6"/>
      <c r="BS6"/>
      <c r="BT6"/>
      <c r="BU6"/>
    </row>
    <row r="7" spans="1:73" ht="15.75" customHeight="1">
      <c r="A7" s="335" t="s">
        <v>23</v>
      </c>
      <c r="B7" s="335" t="s">
        <v>1</v>
      </c>
      <c r="C7" s="335" t="s">
        <v>133</v>
      </c>
      <c r="D7" s="322" t="s">
        <v>10</v>
      </c>
      <c r="E7" s="348" t="s">
        <v>33</v>
      </c>
      <c r="F7" s="322" t="s">
        <v>34</v>
      </c>
      <c r="G7" s="322" t="s">
        <v>24</v>
      </c>
      <c r="H7" s="331" t="s">
        <v>25</v>
      </c>
      <c r="I7" s="332" t="s">
        <v>39</v>
      </c>
      <c r="J7" s="332" t="s">
        <v>38</v>
      </c>
      <c r="K7" s="332" t="s">
        <v>41</v>
      </c>
      <c r="L7" s="332" t="s">
        <v>37</v>
      </c>
      <c r="M7" s="332" t="s">
        <v>40</v>
      </c>
      <c r="N7" s="328" t="s">
        <v>72</v>
      </c>
      <c r="O7" s="328" t="s">
        <v>75</v>
      </c>
      <c r="P7" s="328" t="s">
        <v>73</v>
      </c>
      <c r="Q7" s="329" t="s">
        <v>71</v>
      </c>
      <c r="R7" s="336" t="s">
        <v>2</v>
      </c>
      <c r="S7" s="336" t="s">
        <v>3</v>
      </c>
      <c r="T7" s="336" t="s">
        <v>92</v>
      </c>
      <c r="U7" s="336" t="s">
        <v>4</v>
      </c>
      <c r="V7" s="336" t="s">
        <v>35</v>
      </c>
      <c r="W7" s="333" t="s">
        <v>5</v>
      </c>
      <c r="X7" s="333" t="s">
        <v>6</v>
      </c>
      <c r="Y7" s="335" t="s">
        <v>7</v>
      </c>
      <c r="Z7" s="335" t="s">
        <v>42</v>
      </c>
      <c r="AA7" s="335" t="s">
        <v>139</v>
      </c>
      <c r="AB7" s="326" t="s">
        <v>153</v>
      </c>
      <c r="AC7" s="326" t="s">
        <v>68</v>
      </c>
      <c r="AD7" s="326" t="s">
        <v>69</v>
      </c>
      <c r="AE7" s="323" t="s">
        <v>8</v>
      </c>
      <c r="AF7" s="323" t="s">
        <v>9</v>
      </c>
      <c r="AG7" s="325" t="s">
        <v>96</v>
      </c>
      <c r="AH7" s="325" t="s">
        <v>68</v>
      </c>
      <c r="AI7" s="325" t="s">
        <v>96</v>
      </c>
      <c r="AJ7" s="325" t="s">
        <v>68</v>
      </c>
      <c r="AK7" s="326" t="s">
        <v>97</v>
      </c>
      <c r="AL7" s="326" t="s">
        <v>140</v>
      </c>
      <c r="AM7" s="326" t="s">
        <v>141</v>
      </c>
      <c r="AN7" s="326" t="s">
        <v>36</v>
      </c>
      <c r="AO7" s="322" t="s">
        <v>1</v>
      </c>
      <c r="AP7" s="321" t="s">
        <v>142</v>
      </c>
      <c r="AQ7" s="323" t="s">
        <v>143</v>
      </c>
      <c r="AR7" s="321" t="s">
        <v>12</v>
      </c>
      <c r="AS7" s="321" t="s">
        <v>13</v>
      </c>
      <c r="AT7" s="321" t="s">
        <v>76</v>
      </c>
      <c r="AU7" s="312" t="s">
        <v>14</v>
      </c>
      <c r="AV7" s="312" t="s">
        <v>15</v>
      </c>
      <c r="AW7" s="312" t="s">
        <v>16</v>
      </c>
    </row>
    <row r="8" spans="1:73" ht="53.25" customHeight="1">
      <c r="A8" s="335"/>
      <c r="B8" s="335"/>
      <c r="C8" s="335"/>
      <c r="D8" s="322"/>
      <c r="E8" s="349"/>
      <c r="F8" s="322"/>
      <c r="G8" s="322"/>
      <c r="H8" s="331"/>
      <c r="I8" s="332"/>
      <c r="J8" s="332"/>
      <c r="K8" s="332"/>
      <c r="L8" s="332"/>
      <c r="M8" s="332"/>
      <c r="N8" s="328"/>
      <c r="O8" s="328"/>
      <c r="P8" s="328"/>
      <c r="Q8" s="330"/>
      <c r="R8" s="337"/>
      <c r="S8" s="337"/>
      <c r="T8" s="337"/>
      <c r="U8" s="337"/>
      <c r="V8" s="337"/>
      <c r="W8" s="334"/>
      <c r="X8" s="334"/>
      <c r="Y8" s="335"/>
      <c r="Z8" s="335"/>
      <c r="AA8" s="335"/>
      <c r="AB8" s="327"/>
      <c r="AC8" s="327"/>
      <c r="AD8" s="327"/>
      <c r="AE8" s="324"/>
      <c r="AF8" s="324"/>
      <c r="AG8" s="322"/>
      <c r="AH8" s="322"/>
      <c r="AI8" s="322"/>
      <c r="AJ8" s="322"/>
      <c r="AK8" s="327"/>
      <c r="AL8" s="327"/>
      <c r="AM8" s="327"/>
      <c r="AN8" s="327"/>
      <c r="AO8" s="322"/>
      <c r="AP8" s="322"/>
      <c r="AQ8" s="324"/>
      <c r="AR8" s="321"/>
      <c r="AS8" s="321"/>
      <c r="AT8" s="321"/>
      <c r="AU8" s="312"/>
      <c r="AV8" s="312"/>
      <c r="AW8" s="312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>
        <f>IF(V9=0,"-",IF(Q9=0,0,IF(Q9&lt;3,O9/R9,O9/(R9*SQRT(3)))))</f>
        <v>2.8409090909090908</v>
      </c>
      <c r="T9" s="43">
        <v>1.06</v>
      </c>
      <c r="U9" s="43">
        <v>0.72</v>
      </c>
      <c r="V9" s="42">
        <v>10</v>
      </c>
      <c r="W9" s="110">
        <f>IF(V9=0,"-",IF(V9&lt;15,S9/(T9*U9),(S9/(T9*U9)/0.86)))</f>
        <v>3.7223651610444062</v>
      </c>
      <c r="X9" s="45">
        <v>20</v>
      </c>
      <c r="Y9" s="45">
        <v>3</v>
      </c>
      <c r="Z9" s="46">
        <f>IF(Y9=0,"-",IF(Q9&lt;3,(200*(1/56)*X9*W9)/(Y9*R9),(100*SQRT(3)*(1/56)*X9*W9)/(Y9*R9)))</f>
        <v>0.40285337240740321</v>
      </c>
      <c r="AA9" s="47">
        <v>1</v>
      </c>
      <c r="AB9" s="47">
        <v>1</v>
      </c>
      <c r="AC9" s="102">
        <v>2.5</v>
      </c>
      <c r="AD9" s="46">
        <f>IF(AB9=0,"-",AB9*AC9)</f>
        <v>2.5</v>
      </c>
      <c r="AE9" s="46">
        <f>IF(AB9=0,"-",IF(AC9=0,0,IF(Q9&lt;3,(200*(1/56)*W9*X9)/(AD9*R9),(100*SQRT(3)*(1/56)*W9*X9)/(AD9*R9))))</f>
        <v>0.48342404688888391</v>
      </c>
      <c r="AF9" s="48">
        <f t="shared" ref="AF9:AF33" si="2">IF(AB9=0,"-",IF(AC9=0,0,AE9+$AE$61))</f>
        <v>15.483290212363336</v>
      </c>
      <c r="AG9" s="47"/>
      <c r="AH9" s="102"/>
      <c r="AI9" s="47">
        <v>1</v>
      </c>
      <c r="AJ9" s="102">
        <v>2.5</v>
      </c>
      <c r="AK9" s="47">
        <v>1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10.7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42.8</v>
      </c>
      <c r="AO9" s="35" t="s">
        <v>148</v>
      </c>
      <c r="AP9" s="35"/>
      <c r="AQ9" s="35"/>
      <c r="AR9" s="49">
        <f>IF(Q9=0,"-",Q9)</f>
        <v>2</v>
      </c>
      <c r="AS9" s="47">
        <v>20</v>
      </c>
      <c r="AT9" s="49" t="str">
        <f>IF(AS9=0,"-",IF(AS9&gt;W9,"SIM","NÃO"))</f>
        <v>SIM</v>
      </c>
      <c r="AU9" s="50">
        <f>O9/2</f>
        <v>312.5</v>
      </c>
      <c r="AV9" s="50">
        <f>O9/2</f>
        <v>312.5</v>
      </c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>
        <f t="shared" ref="S10:S60" si="5">IF(V10=0,"-",IF(Q10=0,0,IF(Q10&lt;3,O10/R10,O10/(R10*SQRT(3)))))</f>
        <v>6.8181818181818183</v>
      </c>
      <c r="T10" s="43">
        <v>1.06</v>
      </c>
      <c r="U10" s="43">
        <v>0.7</v>
      </c>
      <c r="V10" s="42">
        <v>10</v>
      </c>
      <c r="W10" s="110">
        <f t="shared" ref="W10:W60" si="6">IF(V10=0,"-",IF(V10&lt;15,S10/(T10*U10),(S10/(T10*U10)/0.86)))</f>
        <v>9.1889242832639066</v>
      </c>
      <c r="X10" s="45">
        <v>25</v>
      </c>
      <c r="Y10" s="45">
        <v>3</v>
      </c>
      <c r="Z10" s="46">
        <f t="shared" ref="Z10:Z60" si="7">IF(Y10=0,"-",IF(Q10&lt;3,(200*(1/56)*X10*W10)/(Y10*R10),(100*SQRT(3)*(1/56)*X10*W10)/(Y10*R10)))</f>
        <v>1.2430904062857016</v>
      </c>
      <c r="AA10" s="47">
        <v>1</v>
      </c>
      <c r="AB10" s="47">
        <v>1</v>
      </c>
      <c r="AC10" s="102">
        <v>2.5</v>
      </c>
      <c r="AD10" s="46">
        <f t="shared" ref="AD10:AD61" si="8">IF(AB10=0,"-",AB10*AC10)</f>
        <v>2.5</v>
      </c>
      <c r="AE10" s="46">
        <f t="shared" ref="AE10:AE61" si="9">IF(AB10=0,"-",IF(AC10=0,0,IF(Q10&lt;3,(200*(1/56)*W10*X10)/(AD10*R10),(100*SQRT(3)*(1/56)*W10*X10)/(AD10*R10))))</f>
        <v>1.4917084875428417</v>
      </c>
      <c r="AF10" s="48">
        <f t="shared" si="2"/>
        <v>16.491574653017295</v>
      </c>
      <c r="AG10" s="47"/>
      <c r="AH10" s="102"/>
      <c r="AI10" s="47">
        <v>1</v>
      </c>
      <c r="AJ10" s="102">
        <v>2.5</v>
      </c>
      <c r="AK10" s="47">
        <v>1</v>
      </c>
      <c r="AL10" s="44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10.7</v>
      </c>
      <c r="AM10" s="44" t="str">
        <f>IF(AA10=2,IF(AC10&gt;=25,LOOKUP(AC10,'Tabela eletroduto'!$A$32:$A$43,'Tabela eletroduto'!$D$32:$D$43)),"-")</f>
        <v>-</v>
      </c>
      <c r="AN10" s="44">
        <f t="shared" ref="AN10:AN60" si="10">IF(AK10=0,"-",IF(AA10=1,((Q10*AB10+2)*AL10),((Q10*AB10+1)*AM10)))</f>
        <v>42.8</v>
      </c>
      <c r="AO10" s="35"/>
      <c r="AP10" s="35"/>
      <c r="AQ10" s="35"/>
      <c r="AR10" s="49">
        <f t="shared" ref="AR10:AR60" si="11">IF(Q10=0,"-",Q10)</f>
        <v>2</v>
      </c>
      <c r="AS10" s="47">
        <v>20</v>
      </c>
      <c r="AT10" s="49" t="str">
        <f t="shared" ref="AT10:AT61" si="12">IF(AS10=0,"-",IF(AS10&gt;W10,"SIM","NÃO"))</f>
        <v>SIM</v>
      </c>
      <c r="AU10" s="50">
        <f>O10/2</f>
        <v>750</v>
      </c>
      <c r="AV10" s="50"/>
      <c r="AW10" s="50">
        <f>O10/2</f>
        <v>750</v>
      </c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>
        <f t="shared" si="5"/>
        <v>15.909090909090908</v>
      </c>
      <c r="T11" s="43">
        <v>1.06</v>
      </c>
      <c r="U11" s="43">
        <v>0.7</v>
      </c>
      <c r="V11" s="42">
        <v>10</v>
      </c>
      <c r="W11" s="110">
        <f t="shared" si="6"/>
        <v>21.440823327615778</v>
      </c>
      <c r="X11" s="45">
        <v>20</v>
      </c>
      <c r="Y11" s="45">
        <v>3</v>
      </c>
      <c r="Z11" s="46">
        <f t="shared" si="7"/>
        <v>2.3204354250666421</v>
      </c>
      <c r="AA11" s="47">
        <v>1</v>
      </c>
      <c r="AB11" s="47">
        <v>1</v>
      </c>
      <c r="AC11" s="102">
        <v>4</v>
      </c>
      <c r="AD11" s="46">
        <f t="shared" si="8"/>
        <v>4</v>
      </c>
      <c r="AE11" s="46">
        <f t="shared" si="9"/>
        <v>1.7403265687999816</v>
      </c>
      <c r="AF11" s="48">
        <f t="shared" si="2"/>
        <v>16.740192734274434</v>
      </c>
      <c r="AG11" s="47"/>
      <c r="AH11" s="102"/>
      <c r="AI11" s="47">
        <v>1</v>
      </c>
      <c r="AJ11" s="102">
        <v>4</v>
      </c>
      <c r="AK11" s="47">
        <v>1</v>
      </c>
      <c r="AL11" s="44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14.5</v>
      </c>
      <c r="AM11" s="44" t="str">
        <f>IF(AA11=2,IF(AC11&gt;=25,LOOKUP(AC11,'Tabela eletroduto'!$A$32:$A$43,'Tabela eletroduto'!$D$32:$D$43)),"-")</f>
        <v>-</v>
      </c>
      <c r="AN11" s="44">
        <f t="shared" si="10"/>
        <v>58</v>
      </c>
      <c r="AO11" s="35"/>
      <c r="AP11" s="35"/>
      <c r="AQ11" s="35"/>
      <c r="AR11" s="49">
        <f t="shared" si="11"/>
        <v>2</v>
      </c>
      <c r="AS11" s="47">
        <v>32</v>
      </c>
      <c r="AT11" s="49" t="str">
        <f t="shared" si="12"/>
        <v>SIM</v>
      </c>
      <c r="AU11" s="50"/>
      <c r="AV11" s="50">
        <f>O11/2</f>
        <v>1750</v>
      </c>
      <c r="AW11" s="50">
        <f>O11/2</f>
        <v>1750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>
        <f t="shared" si="5"/>
        <v>15.909090909090908</v>
      </c>
      <c r="T12" s="43">
        <v>1.06</v>
      </c>
      <c r="U12" s="43">
        <v>0.7</v>
      </c>
      <c r="V12" s="42">
        <v>10</v>
      </c>
      <c r="W12" s="110">
        <f t="shared" si="6"/>
        <v>21.440823327615778</v>
      </c>
      <c r="X12" s="45">
        <v>15</v>
      </c>
      <c r="Y12" s="45">
        <v>3</v>
      </c>
      <c r="Z12" s="46">
        <f t="shared" si="7"/>
        <v>1.740326568799982</v>
      </c>
      <c r="AA12" s="47">
        <v>1</v>
      </c>
      <c r="AB12" s="47">
        <v>1</v>
      </c>
      <c r="AC12" s="102">
        <v>4</v>
      </c>
      <c r="AD12" s="46">
        <f t="shared" si="8"/>
        <v>4</v>
      </c>
      <c r="AE12" s="46">
        <f t="shared" si="9"/>
        <v>1.3052449265999861</v>
      </c>
      <c r="AF12" s="48">
        <f t="shared" si="2"/>
        <v>16.305111092074441</v>
      </c>
      <c r="AG12" s="47"/>
      <c r="AH12" s="102"/>
      <c r="AI12" s="47">
        <v>1</v>
      </c>
      <c r="AJ12" s="102">
        <v>4</v>
      </c>
      <c r="AK12" s="47">
        <v>1</v>
      </c>
      <c r="AL12" s="44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14.5</v>
      </c>
      <c r="AM12" s="44" t="str">
        <f>IF(AA12=2,IF(AC12&gt;=25,LOOKUP(AC12,'Tabela eletroduto'!$A$32:$A$43,'Tabela eletroduto'!$D$32:$D$43)),"-")</f>
        <v>-</v>
      </c>
      <c r="AN12" s="44">
        <f t="shared" si="10"/>
        <v>58</v>
      </c>
      <c r="AO12" s="35"/>
      <c r="AP12" s="35"/>
      <c r="AQ12" s="35"/>
      <c r="AR12" s="49">
        <f t="shared" si="11"/>
        <v>2</v>
      </c>
      <c r="AS12" s="47">
        <v>32</v>
      </c>
      <c r="AT12" s="49" t="str">
        <f t="shared" si="12"/>
        <v>SIM</v>
      </c>
      <c r="AU12" s="217">
        <f>O12/2</f>
        <v>1750</v>
      </c>
      <c r="AV12" s="50">
        <f>O12/2</f>
        <v>1750</v>
      </c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>
        <f t="shared" si="5"/>
        <v>15.909090909090908</v>
      </c>
      <c r="T13" s="43">
        <v>1.06</v>
      </c>
      <c r="U13" s="43">
        <v>0.72</v>
      </c>
      <c r="V13" s="42">
        <v>10</v>
      </c>
      <c r="W13" s="110">
        <f t="shared" si="6"/>
        <v>20.845244901848673</v>
      </c>
      <c r="X13" s="45">
        <v>10</v>
      </c>
      <c r="Y13" s="45">
        <v>3</v>
      </c>
      <c r="Z13" s="46">
        <f t="shared" si="7"/>
        <v>1.1279894427407289</v>
      </c>
      <c r="AA13" s="47">
        <v>1</v>
      </c>
      <c r="AB13" s="47">
        <v>1</v>
      </c>
      <c r="AC13" s="102">
        <v>4</v>
      </c>
      <c r="AD13" s="46">
        <f t="shared" si="8"/>
        <v>4</v>
      </c>
      <c r="AE13" s="46">
        <f t="shared" si="9"/>
        <v>0.84599208205554677</v>
      </c>
      <c r="AF13" s="48">
        <f t="shared" si="2"/>
        <v>15.84585824753</v>
      </c>
      <c r="AG13" s="47"/>
      <c r="AH13" s="102"/>
      <c r="AI13" s="47">
        <v>1</v>
      </c>
      <c r="AJ13" s="102">
        <v>4</v>
      </c>
      <c r="AK13" s="47">
        <v>1</v>
      </c>
      <c r="AL13" s="44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14.5</v>
      </c>
      <c r="AM13" s="44" t="str">
        <f>IF(AA13=2,IF(AC13&gt;=25,LOOKUP(AC13,'Tabela eletroduto'!$A$32:$A$43,'Tabela eletroduto'!$D$32:$D$43)),"-")</f>
        <v>-</v>
      </c>
      <c r="AN13" s="44">
        <f t="shared" si="10"/>
        <v>58</v>
      </c>
      <c r="AO13" s="35"/>
      <c r="AP13" s="35"/>
      <c r="AQ13" s="216"/>
      <c r="AR13" s="49">
        <f t="shared" si="11"/>
        <v>2</v>
      </c>
      <c r="AS13" s="47">
        <v>32</v>
      </c>
      <c r="AT13" s="49" t="str">
        <f t="shared" si="12"/>
        <v>SIM</v>
      </c>
      <c r="AU13" s="50">
        <f>O13/2</f>
        <v>1750</v>
      </c>
      <c r="AV13" s="50"/>
      <c r="AW13" s="50">
        <f>O13/2</f>
        <v>1750</v>
      </c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>
        <f t="shared" si="5"/>
        <v>15.909090909090908</v>
      </c>
      <c r="T14" s="43">
        <v>1.06</v>
      </c>
      <c r="U14" s="43">
        <v>0.72</v>
      </c>
      <c r="V14" s="42">
        <v>10</v>
      </c>
      <c r="W14" s="110">
        <f t="shared" si="6"/>
        <v>20.845244901848673</v>
      </c>
      <c r="X14" s="45">
        <v>26</v>
      </c>
      <c r="Y14" s="45">
        <v>3</v>
      </c>
      <c r="Z14" s="46">
        <f t="shared" si="7"/>
        <v>2.9327725511258951</v>
      </c>
      <c r="AA14" s="47">
        <v>1</v>
      </c>
      <c r="AB14" s="47">
        <v>1</v>
      </c>
      <c r="AC14" s="102">
        <v>4</v>
      </c>
      <c r="AD14" s="46">
        <f t="shared" si="8"/>
        <v>4</v>
      </c>
      <c r="AE14" s="46">
        <f t="shared" si="9"/>
        <v>2.1995794133444218</v>
      </c>
      <c r="AF14" s="48">
        <f t="shared" si="2"/>
        <v>17.199445578818874</v>
      </c>
      <c r="AG14" s="47"/>
      <c r="AH14" s="102"/>
      <c r="AI14" s="47">
        <v>1</v>
      </c>
      <c r="AJ14" s="102">
        <v>4</v>
      </c>
      <c r="AK14" s="47">
        <v>1</v>
      </c>
      <c r="AL14" s="44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14.5</v>
      </c>
      <c r="AM14" s="44" t="str">
        <f>IF(AA14=2,IF(AC14&gt;=25,LOOKUP(AC14,'Tabela eletroduto'!$A$32:$A$43,'Tabela eletroduto'!$D$32:$D$43)),"-")</f>
        <v>-</v>
      </c>
      <c r="AN14" s="44">
        <f t="shared" si="10"/>
        <v>58</v>
      </c>
      <c r="AO14" s="35"/>
      <c r="AP14" s="35"/>
      <c r="AQ14" s="35"/>
      <c r="AR14" s="49">
        <v>2</v>
      </c>
      <c r="AS14" s="47">
        <v>32</v>
      </c>
      <c r="AT14" s="49" t="str">
        <f t="shared" si="12"/>
        <v>SIM</v>
      </c>
      <c r="AU14" s="50"/>
      <c r="AV14" s="50">
        <f>O14/2</f>
        <v>1750</v>
      </c>
      <c r="AW14" s="50">
        <f>O14/2</f>
        <v>1750</v>
      </c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>
        <f t="shared" si="5"/>
        <v>15.909090909090908</v>
      </c>
      <c r="T15" s="43">
        <v>1.06</v>
      </c>
      <c r="U15" s="43">
        <v>0.72</v>
      </c>
      <c r="V15" s="42">
        <v>10</v>
      </c>
      <c r="W15" s="110">
        <f t="shared" si="6"/>
        <v>20.845244901848673</v>
      </c>
      <c r="X15" s="45">
        <v>15</v>
      </c>
      <c r="Y15" s="45">
        <v>3</v>
      </c>
      <c r="Z15" s="46">
        <f t="shared" si="7"/>
        <v>1.6919841641110933</v>
      </c>
      <c r="AA15" s="47">
        <v>1</v>
      </c>
      <c r="AB15" s="47">
        <v>1</v>
      </c>
      <c r="AC15" s="102">
        <v>4</v>
      </c>
      <c r="AD15" s="46">
        <f t="shared" si="8"/>
        <v>4</v>
      </c>
      <c r="AE15" s="46">
        <f t="shared" si="9"/>
        <v>1.26898812308332</v>
      </c>
      <c r="AF15" s="48">
        <f t="shared" si="2"/>
        <v>16.268854288557772</v>
      </c>
      <c r="AG15" s="47"/>
      <c r="AH15" s="102"/>
      <c r="AI15" s="47">
        <v>1</v>
      </c>
      <c r="AJ15" s="102">
        <v>4</v>
      </c>
      <c r="AK15" s="47">
        <v>1</v>
      </c>
      <c r="AL15" s="44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14.5</v>
      </c>
      <c r="AM15" s="44" t="str">
        <f>IF(AA15=2,IF(AC15&gt;=25,LOOKUP(AC15,'Tabela eletroduto'!$A$32:$A$43,'Tabela eletroduto'!$D$32:$D$43)),"-")</f>
        <v>-</v>
      </c>
      <c r="AN15" s="44">
        <f t="shared" si="10"/>
        <v>58</v>
      </c>
      <c r="AO15" s="35" t="s">
        <v>148</v>
      </c>
      <c r="AP15" s="35"/>
      <c r="AQ15" s="35"/>
      <c r="AR15" s="49">
        <f t="shared" si="11"/>
        <v>2</v>
      </c>
      <c r="AS15" s="47">
        <v>32</v>
      </c>
      <c r="AT15" s="49" t="str">
        <f t="shared" si="12"/>
        <v>SIM</v>
      </c>
      <c r="AU15" s="50">
        <f>O15/2</f>
        <v>1750</v>
      </c>
      <c r="AV15" s="50">
        <f>O15/2</f>
        <v>1750</v>
      </c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>
        <f t="shared" si="5"/>
        <v>15.909090909090908</v>
      </c>
      <c r="T16" s="43">
        <v>1.06</v>
      </c>
      <c r="U16" s="43">
        <v>0.72</v>
      </c>
      <c r="V16" s="42">
        <v>10</v>
      </c>
      <c r="W16" s="110">
        <f t="shared" si="6"/>
        <v>20.845244901848673</v>
      </c>
      <c r="X16" s="45">
        <v>10</v>
      </c>
      <c r="Y16" s="45">
        <v>3</v>
      </c>
      <c r="Z16" s="46">
        <f t="shared" si="7"/>
        <v>1.1279894427407289</v>
      </c>
      <c r="AA16" s="47">
        <v>1</v>
      </c>
      <c r="AB16" s="47">
        <v>1</v>
      </c>
      <c r="AC16" s="102">
        <v>4</v>
      </c>
      <c r="AD16" s="46">
        <f t="shared" si="8"/>
        <v>4</v>
      </c>
      <c r="AE16" s="46">
        <f t="shared" si="9"/>
        <v>0.84599208205554677</v>
      </c>
      <c r="AF16" s="48">
        <f t="shared" si="2"/>
        <v>15.84585824753</v>
      </c>
      <c r="AG16" s="47"/>
      <c r="AH16" s="102"/>
      <c r="AI16" s="47">
        <v>1</v>
      </c>
      <c r="AJ16" s="102">
        <v>4</v>
      </c>
      <c r="AK16" s="47">
        <v>1</v>
      </c>
      <c r="AL16" s="44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14.5</v>
      </c>
      <c r="AM16" s="44" t="str">
        <f>IF(AA16=2,IF(AC16&gt;=25,LOOKUP(AC16,'Tabela eletroduto'!$A$32:$A$43,'Tabela eletroduto'!$D$32:$D$43)),"-")</f>
        <v>-</v>
      </c>
      <c r="AN16" s="44">
        <f t="shared" si="10"/>
        <v>58</v>
      </c>
      <c r="AO16" s="35" t="s">
        <v>148</v>
      </c>
      <c r="AP16" s="35"/>
      <c r="AQ16" s="35"/>
      <c r="AR16" s="49">
        <f t="shared" si="11"/>
        <v>2</v>
      </c>
      <c r="AS16" s="47">
        <v>32</v>
      </c>
      <c r="AT16" s="49" t="str">
        <f t="shared" si="12"/>
        <v>SIM</v>
      </c>
      <c r="AU16" s="50">
        <f>O16/2</f>
        <v>1750</v>
      </c>
      <c r="AV16" s="50"/>
      <c r="AW16" s="50">
        <f>O16/2</f>
        <v>1750</v>
      </c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>
        <f t="shared" si="5"/>
        <v>15.909090909090908</v>
      </c>
      <c r="T17" s="43">
        <v>1.06</v>
      </c>
      <c r="U17" s="43">
        <v>1</v>
      </c>
      <c r="V17" s="42">
        <v>10</v>
      </c>
      <c r="W17" s="110">
        <f t="shared" si="6"/>
        <v>15.008576329331046</v>
      </c>
      <c r="X17" s="45">
        <v>3</v>
      </c>
      <c r="Y17" s="45">
        <v>3</v>
      </c>
      <c r="Z17" s="46">
        <f t="shared" si="7"/>
        <v>0.24364571963199749</v>
      </c>
      <c r="AA17" s="47">
        <v>1</v>
      </c>
      <c r="AB17" s="47">
        <v>1</v>
      </c>
      <c r="AC17" s="102">
        <v>4</v>
      </c>
      <c r="AD17" s="46">
        <f t="shared" si="8"/>
        <v>4</v>
      </c>
      <c r="AE17" s="46">
        <f t="shared" si="9"/>
        <v>0.18273428972399811</v>
      </c>
      <c r="AF17" s="48">
        <f t="shared" si="2"/>
        <v>15.18260045519845</v>
      </c>
      <c r="AG17" s="47"/>
      <c r="AH17" s="102"/>
      <c r="AI17" s="47">
        <v>1</v>
      </c>
      <c r="AJ17" s="102">
        <v>4</v>
      </c>
      <c r="AK17" s="219">
        <v>1</v>
      </c>
      <c r="AL17" s="44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14.5</v>
      </c>
      <c r="AM17" s="44" t="str">
        <f>IF(AA17=2,IF(AC17&gt;=25,LOOKUP(AC17,'Tabela eletroduto'!$A$32:$A$43,'Tabela eletroduto'!$D$32:$D$43)),"-")</f>
        <v>-</v>
      </c>
      <c r="AN17" s="44">
        <f t="shared" si="10"/>
        <v>58</v>
      </c>
      <c r="AO17" s="35" t="s">
        <v>148</v>
      </c>
      <c r="AP17" s="35"/>
      <c r="AQ17" s="35"/>
      <c r="AR17" s="49">
        <f t="shared" si="11"/>
        <v>2</v>
      </c>
      <c r="AS17" s="47">
        <v>32</v>
      </c>
      <c r="AT17" s="49" t="str">
        <f t="shared" si="12"/>
        <v>SIM</v>
      </c>
      <c r="AU17" s="50"/>
      <c r="AV17" s="50">
        <f>O17/2</f>
        <v>1750</v>
      </c>
      <c r="AW17" s="50">
        <f>O17/2</f>
        <v>1750</v>
      </c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>
        <f t="shared" si="5"/>
        <v>15.909090909090908</v>
      </c>
      <c r="T18" s="43">
        <v>1.06</v>
      </c>
      <c r="U18" s="43">
        <v>0.72</v>
      </c>
      <c r="V18" s="42">
        <v>10</v>
      </c>
      <c r="W18" s="110">
        <f t="shared" si="6"/>
        <v>20.845244901848673</v>
      </c>
      <c r="X18" s="45">
        <v>25</v>
      </c>
      <c r="Y18" s="45">
        <v>3</v>
      </c>
      <c r="Z18" s="46">
        <f t="shared" si="7"/>
        <v>2.8199736068518226</v>
      </c>
      <c r="AA18" s="47">
        <v>1</v>
      </c>
      <c r="AB18" s="47">
        <v>1</v>
      </c>
      <c r="AC18" s="102">
        <v>4</v>
      </c>
      <c r="AD18" s="46">
        <f t="shared" si="8"/>
        <v>4</v>
      </c>
      <c r="AE18" s="46">
        <f t="shared" si="9"/>
        <v>2.1149802051388669</v>
      </c>
      <c r="AF18" s="48">
        <f t="shared" si="2"/>
        <v>17.114846370613321</v>
      </c>
      <c r="AG18" s="47"/>
      <c r="AH18" s="102"/>
      <c r="AI18" s="47">
        <v>1</v>
      </c>
      <c r="AJ18" s="102">
        <v>4</v>
      </c>
      <c r="AK18" s="47">
        <v>1</v>
      </c>
      <c r="AL18" s="44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14.5</v>
      </c>
      <c r="AM18" s="44" t="str">
        <f>IF(AA18=2,IF(AC18&gt;=25,LOOKUP(AC18,'Tabela eletroduto'!$A$32:$A$43,'Tabela eletroduto'!$D$32:$D$43)),"-")</f>
        <v>-</v>
      </c>
      <c r="AN18" s="44">
        <f t="shared" si="10"/>
        <v>58</v>
      </c>
      <c r="AO18" s="35"/>
      <c r="AP18" s="35"/>
      <c r="AQ18" s="35"/>
      <c r="AR18" s="49">
        <f t="shared" si="11"/>
        <v>2</v>
      </c>
      <c r="AS18" s="47">
        <v>32</v>
      </c>
      <c r="AT18" s="49" t="str">
        <f t="shared" si="12"/>
        <v>SIM</v>
      </c>
      <c r="AU18" s="50">
        <f>O18/2</f>
        <v>1750</v>
      </c>
      <c r="AV18" s="50">
        <f>O18/2</f>
        <v>1750</v>
      </c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>
        <f t="shared" si="5"/>
        <v>15.909090909090908</v>
      </c>
      <c r="T19" s="43">
        <v>1.06</v>
      </c>
      <c r="U19" s="43">
        <v>0.72</v>
      </c>
      <c r="V19" s="42">
        <v>10</v>
      </c>
      <c r="W19" s="110">
        <f t="shared" si="6"/>
        <v>20.845244901848673</v>
      </c>
      <c r="X19" s="45">
        <v>25</v>
      </c>
      <c r="Y19" s="45">
        <v>3</v>
      </c>
      <c r="Z19" s="46">
        <f t="shared" si="7"/>
        <v>2.8199736068518226</v>
      </c>
      <c r="AA19" s="47">
        <v>1</v>
      </c>
      <c r="AB19" s="47">
        <v>1</v>
      </c>
      <c r="AC19" s="102">
        <v>4</v>
      </c>
      <c r="AD19" s="46">
        <f t="shared" si="8"/>
        <v>4</v>
      </c>
      <c r="AE19" s="46">
        <f t="shared" si="9"/>
        <v>2.1149802051388669</v>
      </c>
      <c r="AF19" s="48">
        <f t="shared" si="2"/>
        <v>17.114846370613321</v>
      </c>
      <c r="AG19" s="47"/>
      <c r="AH19" s="102"/>
      <c r="AI19" s="47">
        <v>1</v>
      </c>
      <c r="AJ19" s="102">
        <v>4</v>
      </c>
      <c r="AK19" s="47">
        <v>1</v>
      </c>
      <c r="AL19" s="44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14.5</v>
      </c>
      <c r="AM19" s="44" t="str">
        <f>IF(AA19=2,IF(AC19&gt;=25,LOOKUP(AC19,'Tabela eletroduto'!$A$32:$A$43,'Tabela eletroduto'!$D$32:$D$43)),"-")</f>
        <v>-</v>
      </c>
      <c r="AN19" s="44">
        <f t="shared" si="10"/>
        <v>58</v>
      </c>
      <c r="AO19" s="35"/>
      <c r="AP19" s="35"/>
      <c r="AQ19" s="35"/>
      <c r="AR19" s="49">
        <f t="shared" si="11"/>
        <v>2</v>
      </c>
      <c r="AS19" s="47">
        <v>32</v>
      </c>
      <c r="AT19" s="49" t="str">
        <f t="shared" si="12"/>
        <v>SIM</v>
      </c>
      <c r="AU19" s="50">
        <f>O11/2</f>
        <v>1750</v>
      </c>
      <c r="AV19" s="50"/>
      <c r="AW19" s="50">
        <f>O11/2</f>
        <v>1750</v>
      </c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>
        <f t="shared" si="5"/>
        <v>8.5227272727272734</v>
      </c>
      <c r="T20" s="43">
        <v>1.06</v>
      </c>
      <c r="U20" s="43">
        <v>0.65</v>
      </c>
      <c r="V20" s="42">
        <v>10</v>
      </c>
      <c r="W20" s="110">
        <f t="shared" si="6"/>
        <v>12.369705765932181</v>
      </c>
      <c r="X20" s="45">
        <v>22</v>
      </c>
      <c r="Y20" s="45">
        <v>3</v>
      </c>
      <c r="Z20" s="46">
        <f t="shared" si="7"/>
        <v>1.4725840197538311</v>
      </c>
      <c r="AA20" s="47">
        <v>1</v>
      </c>
      <c r="AB20" s="47">
        <v>1</v>
      </c>
      <c r="AC20" s="102">
        <v>2.5</v>
      </c>
      <c r="AD20" s="46">
        <f t="shared" si="8"/>
        <v>2.5</v>
      </c>
      <c r="AE20" s="46">
        <f t="shared" si="9"/>
        <v>1.7671008237045973</v>
      </c>
      <c r="AF20" s="48">
        <f t="shared" si="2"/>
        <v>16.76696698917905</v>
      </c>
      <c r="AG20" s="47"/>
      <c r="AH20" s="102"/>
      <c r="AI20" s="47">
        <v>1</v>
      </c>
      <c r="AJ20" s="102">
        <v>2.5</v>
      </c>
      <c r="AK20" s="47">
        <v>1</v>
      </c>
      <c r="AL20" s="44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10.7</v>
      </c>
      <c r="AM20" s="44" t="str">
        <f>IF(AA20=2,IF(AC20&gt;=25,LOOKUP(AC20,'Tabela eletroduto'!$A$32:$A$43,'Tabela eletroduto'!$D$32:$D$43)),"-")</f>
        <v>-</v>
      </c>
      <c r="AN20" s="44">
        <f t="shared" si="10"/>
        <v>42.8</v>
      </c>
      <c r="AO20" s="35"/>
      <c r="AP20" s="35"/>
      <c r="AQ20" s="35"/>
      <c r="AR20" s="49">
        <f t="shared" si="11"/>
        <v>2</v>
      </c>
      <c r="AS20" s="47">
        <v>20</v>
      </c>
      <c r="AT20" s="49" t="str">
        <f t="shared" si="12"/>
        <v>SIM</v>
      </c>
      <c r="AU20" s="50"/>
      <c r="AV20" s="50">
        <f>O20/2</f>
        <v>937.5</v>
      </c>
      <c r="AW20" s="50">
        <f>O20/2</f>
        <v>937.5</v>
      </c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>
        <v>20</v>
      </c>
      <c r="AT21" s="49" t="str">
        <f t="shared" si="12"/>
        <v>NÃO</v>
      </c>
      <c r="AU21" s="50">
        <f>O21/2</f>
        <v>588.23529411764707</v>
      </c>
      <c r="AV21" s="50">
        <f>O21/2</f>
        <v>588.23529411764707</v>
      </c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>
        <v>20</v>
      </c>
      <c r="AT22" s="49" t="str">
        <f t="shared" si="12"/>
        <v>NÃO</v>
      </c>
      <c r="AU22" s="50">
        <f>O22/2</f>
        <v>588.23529411764707</v>
      </c>
      <c r="AV22" s="50"/>
      <c r="AW22" s="50">
        <f>O22/2</f>
        <v>588.23529411764707</v>
      </c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>
        <v>20</v>
      </c>
      <c r="AT23" s="49" t="str">
        <f t="shared" si="12"/>
        <v>NÃO</v>
      </c>
      <c r="AU23" s="50"/>
      <c r="AV23" s="50">
        <f>O23/2</f>
        <v>588.23529411764707</v>
      </c>
      <c r="AW23" s="50">
        <f>O23/2</f>
        <v>588.23529411764707</v>
      </c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13" t="s">
        <v>74</v>
      </c>
      <c r="B61" s="314"/>
      <c r="C61" s="314"/>
      <c r="D61" s="315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12738.970588235294</v>
      </c>
      <c r="AV61" s="55">
        <f t="shared" ref="AV61:AW61" si="17">SUM(AV9:AV60)</f>
        <v>12926.470588235294</v>
      </c>
      <c r="AW61" s="55">
        <f t="shared" si="17"/>
        <v>13363.970588235294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0.32639412207987945</v>
      </c>
      <c r="AV62" s="61">
        <f>AV61/L61</f>
        <v>0.33119819140919365</v>
      </c>
      <c r="AW62" s="61">
        <f>AW61/L61</f>
        <v>0.3424076865109269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16" t="s">
        <v>18</v>
      </c>
      <c r="AP63" s="316"/>
      <c r="AQ63" s="316"/>
      <c r="AR63" s="316"/>
      <c r="AS63" s="316"/>
      <c r="AT63" s="213"/>
      <c r="AU63" s="317">
        <f>(MAX(AU61:AW61)-(AU61+AV61+AW61)/3)/((AU61+AV61+AW61)/3)</f>
        <v>2.7223059532780661E-2</v>
      </c>
      <c r="AV63" s="317"/>
      <c r="AW63" s="317"/>
    </row>
    <row r="64" spans="1:73" s="10" customFormat="1">
      <c r="A64" s="95"/>
      <c r="B64" s="318" t="s">
        <v>124</v>
      </c>
      <c r="C64" s="319"/>
      <c r="D64" s="319"/>
      <c r="E64" s="320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08"/>
      <c r="AP64" s="308"/>
      <c r="AQ64" s="308"/>
      <c r="AR64" s="308"/>
      <c r="AS64" s="308"/>
      <c r="AT64" s="308"/>
      <c r="AU64" s="308"/>
      <c r="AV64" s="308"/>
      <c r="AW64" s="308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09" t="s">
        <v>123</v>
      </c>
      <c r="D65" s="310"/>
      <c r="E65" s="311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08"/>
      <c r="AP65" s="308"/>
      <c r="AQ65" s="308"/>
      <c r="AR65" s="308"/>
      <c r="AS65" s="308"/>
      <c r="AT65" s="308"/>
      <c r="AU65" s="308"/>
      <c r="AV65" s="308"/>
      <c r="AW65" s="308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05" t="s">
        <v>107</v>
      </c>
      <c r="D66" s="306"/>
      <c r="E66" s="307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08"/>
      <c r="AP66" s="308"/>
      <c r="AQ66" s="308"/>
      <c r="AR66" s="308"/>
      <c r="AS66" s="308"/>
      <c r="AT66" s="308"/>
      <c r="AU66" s="308"/>
      <c r="AV66" s="308"/>
      <c r="AW66" s="308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05" t="s">
        <v>108</v>
      </c>
      <c r="D67" s="306"/>
      <c r="E67" s="307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08"/>
      <c r="AP67" s="308"/>
      <c r="AQ67" s="308"/>
      <c r="AR67" s="308"/>
      <c r="AS67" s="308"/>
      <c r="AT67" s="308"/>
      <c r="AU67" s="308"/>
      <c r="AV67" s="308"/>
      <c r="AW67" s="308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05" t="s">
        <v>109</v>
      </c>
      <c r="D68" s="306"/>
      <c r="E68" s="307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08"/>
      <c r="AP68" s="308"/>
      <c r="AQ68" s="308"/>
      <c r="AR68" s="308"/>
      <c r="AS68" s="308"/>
      <c r="AT68" s="308"/>
      <c r="AU68" s="308"/>
      <c r="AV68" s="308"/>
      <c r="AW68" s="308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05" t="s">
        <v>110</v>
      </c>
      <c r="D69" s="306"/>
      <c r="E69" s="307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05" t="s">
        <v>112</v>
      </c>
      <c r="D70" s="306"/>
      <c r="E70" s="307"/>
      <c r="L70" s="214"/>
      <c r="AA70" s="90"/>
    </row>
    <row r="71" spans="1:73" s="1" customFormat="1">
      <c r="B71" s="210" t="s">
        <v>113</v>
      </c>
      <c r="C71" s="305" t="s">
        <v>114</v>
      </c>
      <c r="D71" s="306"/>
      <c r="E71" s="307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05" t="s">
        <v>116</v>
      </c>
      <c r="D72" s="306"/>
      <c r="E72" s="307"/>
      <c r="I72" s="11"/>
      <c r="J72" s="11"/>
      <c r="K72" s="11"/>
      <c r="AA72" s="90"/>
    </row>
    <row r="73" spans="1:73" s="1" customFormat="1">
      <c r="B73" s="210" t="s">
        <v>117</v>
      </c>
      <c r="C73" s="305" t="s">
        <v>118</v>
      </c>
      <c r="D73" s="306"/>
      <c r="E73" s="307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05" t="s">
        <v>120</v>
      </c>
      <c r="D74" s="306"/>
      <c r="E74" s="307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05" t="s">
        <v>122</v>
      </c>
      <c r="D75" s="306"/>
      <c r="E75" s="307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05" t="s">
        <v>127</v>
      </c>
      <c r="D76" s="306"/>
      <c r="E76" s="307"/>
      <c r="I76" s="11"/>
      <c r="J76" s="11"/>
      <c r="K76" s="11"/>
      <c r="AA76" s="90"/>
    </row>
    <row r="77" spans="1:73" s="1" customFormat="1">
      <c r="B77" s="210" t="s">
        <v>128</v>
      </c>
      <c r="C77" s="305" t="s">
        <v>129</v>
      </c>
      <c r="D77" s="306"/>
      <c r="E77" s="307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05" t="s">
        <v>131</v>
      </c>
      <c r="D78" s="306"/>
      <c r="E78" s="307"/>
      <c r="I78" s="11"/>
      <c r="J78" s="11"/>
      <c r="K78" s="11"/>
      <c r="AA78" s="90"/>
    </row>
    <row r="79" spans="1:73" s="1" customFormat="1">
      <c r="B79" s="210" t="s">
        <v>14</v>
      </c>
      <c r="C79" s="305" t="s">
        <v>132</v>
      </c>
      <c r="D79" s="306"/>
      <c r="E79" s="307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05" t="s">
        <v>145</v>
      </c>
      <c r="D80" s="306"/>
      <c r="E80" s="307"/>
      <c r="I80" s="11"/>
      <c r="J80" s="11"/>
      <c r="K80" s="11"/>
      <c r="AA80" s="90"/>
    </row>
    <row r="81" spans="2:27" s="1" customFormat="1">
      <c r="B81" s="210" t="s">
        <v>89</v>
      </c>
      <c r="C81" s="305" t="s">
        <v>146</v>
      </c>
      <c r="D81" s="306"/>
      <c r="E81" s="307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05" t="s">
        <v>147</v>
      </c>
      <c r="D82" s="306"/>
      <c r="E82" s="307"/>
      <c r="I82" s="11"/>
      <c r="J82" s="11"/>
      <c r="K82" s="11"/>
      <c r="AA82" s="90"/>
    </row>
    <row r="83" spans="2:27" s="1" customFormat="1">
      <c r="B83" s="210" t="s">
        <v>148</v>
      </c>
      <c r="C83" s="305" t="s">
        <v>149</v>
      </c>
      <c r="D83" s="306"/>
      <c r="E83" s="307"/>
      <c r="I83" s="11"/>
      <c r="J83" s="11"/>
      <c r="K83" s="11"/>
      <c r="AA83" s="90"/>
    </row>
    <row r="84" spans="2:27" s="1" customFormat="1">
      <c r="B84" s="210" t="s">
        <v>150</v>
      </c>
      <c r="C84" s="305" t="s">
        <v>151</v>
      </c>
      <c r="D84" s="306"/>
      <c r="E84" s="307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Rca Xl</vt:lpstr>
      <vt:lpstr>FCA-FCT</vt:lpstr>
      <vt:lpstr>Tabela eletroduto</vt:lpstr>
      <vt:lpstr>Tabela Cabos</vt:lpstr>
      <vt:lpstr>QD-1</vt:lpstr>
      <vt:lpstr>QD-2</vt:lpstr>
      <vt:lpstr>QD-3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2018-11-21T07:35:47Z</dcterms:modified>
</cp:coreProperties>
</file>