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55489\Desktop\VDM 7\"/>
    </mc:Choice>
  </mc:AlternateContent>
  <xr:revisionPtr revIDLastSave="0" documentId="13_ncr:1_{F17DA7D8-17B3-44C9-B093-E6ADFCE6E8C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usto de produto" sheetId="1" r:id="rId1"/>
    <sheet name="Preço de venda B2C" sheetId="2" r:id="rId2"/>
    <sheet name="Preço de venda B2B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3" l="1"/>
  <c r="C13" i="3"/>
  <c r="C11" i="3"/>
  <c r="D12" i="3"/>
  <c r="D13" i="3"/>
  <c r="D11" i="3"/>
  <c r="N5" i="3"/>
  <c r="I5" i="3"/>
  <c r="H5" i="3"/>
  <c r="G5" i="3"/>
  <c r="F5" i="3"/>
  <c r="E5" i="3"/>
  <c r="D5" i="3"/>
  <c r="C5" i="3"/>
  <c r="N4" i="3"/>
  <c r="I4" i="3"/>
  <c r="H4" i="3"/>
  <c r="G4" i="3"/>
  <c r="F4" i="3"/>
  <c r="E4" i="3"/>
  <c r="D4" i="3"/>
  <c r="C4" i="3"/>
  <c r="C3" i="3"/>
  <c r="K3" i="3" s="1"/>
  <c r="L3" i="3" s="1"/>
  <c r="M3" i="3" s="1"/>
  <c r="D3" i="3"/>
  <c r="E3" i="3"/>
  <c r="F3" i="3"/>
  <c r="G3" i="3"/>
  <c r="H3" i="3"/>
  <c r="I3" i="3"/>
  <c r="N3" i="3"/>
  <c r="O5" i="2"/>
  <c r="J5" i="2"/>
  <c r="I5" i="2"/>
  <c r="G5" i="2"/>
  <c r="F5" i="2"/>
  <c r="E5" i="2"/>
  <c r="L5" i="2" s="1"/>
  <c r="M5" i="2" s="1"/>
  <c r="N5" i="2" s="1"/>
  <c r="O4" i="2"/>
  <c r="J4" i="2"/>
  <c r="I4" i="2"/>
  <c r="G4" i="2"/>
  <c r="F4" i="2"/>
  <c r="E4" i="2"/>
  <c r="C21" i="2"/>
  <c r="I6" i="1"/>
  <c r="I4" i="1"/>
  <c r="I5" i="1"/>
  <c r="I9" i="1"/>
  <c r="I8" i="1"/>
  <c r="I7" i="1"/>
  <c r="H18" i="3"/>
  <c r="E18" i="3"/>
  <c r="D18" i="3"/>
  <c r="C18" i="3"/>
  <c r="B18" i="3"/>
  <c r="J3" i="2"/>
  <c r="C16" i="2"/>
  <c r="E16" i="2" s="1"/>
  <c r="F16" i="2" s="1"/>
  <c r="I3" i="2"/>
  <c r="O3" i="2"/>
  <c r="F3" i="2"/>
  <c r="E3" i="2"/>
  <c r="G3" i="2"/>
  <c r="F11" i="2"/>
  <c r="E11" i="2"/>
  <c r="D11" i="2"/>
  <c r="C11" i="2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6" i="1"/>
  <c r="D5" i="1"/>
  <c r="D4" i="1"/>
  <c r="F18" i="3" l="1"/>
  <c r="I10" i="1"/>
  <c r="K5" i="3"/>
  <c r="L5" i="3" s="1"/>
  <c r="M5" i="3" s="1"/>
  <c r="K4" i="3"/>
  <c r="L4" i="3" s="1"/>
  <c r="M4" i="3" s="1"/>
  <c r="L4" i="2"/>
  <c r="M4" i="2" s="1"/>
  <c r="N4" i="2" s="1"/>
  <c r="L3" i="2"/>
  <c r="M3" i="2" s="1"/>
  <c r="N3" i="2" s="1"/>
  <c r="D20" i="1"/>
</calcChain>
</file>

<file path=xl/sharedStrings.xml><?xml version="1.0" encoding="utf-8"?>
<sst xmlns="http://schemas.openxmlformats.org/spreadsheetml/2006/main" count="123" uniqueCount="77">
  <si>
    <t>PRODUTO</t>
  </si>
  <si>
    <t>CUSTO DO PRODUTO</t>
  </si>
  <si>
    <t>COMISSÃO (8%)</t>
  </si>
  <si>
    <t>INADIMPLÊNCIA (2%)</t>
  </si>
  <si>
    <t>PREÇO DE VENDA B2B</t>
  </si>
  <si>
    <t>CUSTO TOTAL</t>
  </si>
  <si>
    <t>LUCRO BRUTO</t>
  </si>
  <si>
    <t>RESULTADO (%)</t>
  </si>
  <si>
    <t>SUBSÍDIO DE FRETE</t>
  </si>
  <si>
    <t>VALOR MÉDIO DE FRETE</t>
  </si>
  <si>
    <t>PLATAFORMA</t>
  </si>
  <si>
    <t>PREÇO DE VENDA B2C</t>
  </si>
  <si>
    <t>TOTAL DE VENDAS</t>
  </si>
  <si>
    <t>TOTAL DE FRETE</t>
  </si>
  <si>
    <t>FRETE MÉDIO</t>
  </si>
  <si>
    <t>PEDIDOS FRETE GRÁTIS</t>
  </si>
  <si>
    <t>TOTAL FRETE GRÁTIS</t>
  </si>
  <si>
    <t>TOTAL DE ADS</t>
  </si>
  <si>
    <t>MATÉRIA PRIMA/SERVIÇO</t>
  </si>
  <si>
    <t>QTDE</t>
  </si>
  <si>
    <t>CUSTO</t>
  </si>
  <si>
    <t>Tecido</t>
  </si>
  <si>
    <t>Ribana</t>
  </si>
  <si>
    <t>Frete do tecido</t>
  </si>
  <si>
    <t>Corte</t>
  </si>
  <si>
    <t>Estampa interna</t>
  </si>
  <si>
    <t>Estampa externa</t>
  </si>
  <si>
    <t>Telas estamparia (Por pc)</t>
  </si>
  <si>
    <t>Arte da estampa (Por pc)</t>
  </si>
  <si>
    <t>Facção/Costura</t>
  </si>
  <si>
    <t>Acabamento</t>
  </si>
  <si>
    <t>Embalagem</t>
  </si>
  <si>
    <t>Etiqueta</t>
  </si>
  <si>
    <t>Etiqueta de composição</t>
  </si>
  <si>
    <t>Tag</t>
  </si>
  <si>
    <t>Lacre</t>
  </si>
  <si>
    <t>Logística de produção</t>
  </si>
  <si>
    <t>REF: MA001</t>
  </si>
  <si>
    <t>PRODUTO: Camiseta</t>
  </si>
  <si>
    <t>NOME DO PRODUTO: Camiseta logo box</t>
  </si>
  <si>
    <t>IMPOSTO (4%)</t>
  </si>
  <si>
    <t>IMPOSTO FRETE (4%)</t>
  </si>
  <si>
    <t>TAXA FIXA</t>
  </si>
  <si>
    <t>TAXA POR PARCELA</t>
  </si>
  <si>
    <t>1 X</t>
  </si>
  <si>
    <t>2 X</t>
  </si>
  <si>
    <t>3 X</t>
  </si>
  <si>
    <t>4 X</t>
  </si>
  <si>
    <t>BOLETO</t>
  </si>
  <si>
    <t>CUSTO FINANCEIRO - GATEWAY DE PAGAMENTO (Pagar.me recebimento 30D)</t>
  </si>
  <si>
    <t>CUSTO FIXO POR TRANSAÇÃO</t>
  </si>
  <si>
    <t>CUSTO FINANCEIRO (9,55% + r$0,99)</t>
  </si>
  <si>
    <t>MARKUP PRATICADO</t>
  </si>
  <si>
    <t>ADS (ANÚNCIO) ROAS 5</t>
  </si>
  <si>
    <t>RETURN ON ADVERTISING SPEND</t>
  </si>
  <si>
    <r>
      <t xml:space="preserve">ROAS: </t>
    </r>
    <r>
      <rPr>
        <sz val="11"/>
        <color theme="1"/>
        <rFont val="Calibri"/>
        <family val="2"/>
        <scheme val="minor"/>
      </rPr>
      <t>RETORNO SOBRE GASTOS COM ANÚNCIOS</t>
    </r>
  </si>
  <si>
    <r>
      <rPr>
        <b/>
        <sz val="11"/>
        <color theme="1"/>
        <rFont val="Calibri"/>
        <family val="2"/>
        <scheme val="minor"/>
      </rPr>
      <t>MARKUP:</t>
    </r>
    <r>
      <rPr>
        <sz val="11"/>
        <color theme="1"/>
        <rFont val="Calibri"/>
        <scheme val="minor"/>
      </rPr>
      <t xml:space="preserve"> INDICE MULTIPLICADOR APLICADO SOBRE O CUSTO DO PRODUTO</t>
    </r>
  </si>
  <si>
    <t>CUSTO DE MARKETING (5%)</t>
  </si>
  <si>
    <t>CUSTO DE FRETE (3%)</t>
  </si>
  <si>
    <t>CUSTO FINANCEIRO - ANTECIPAÇÃO DE TÍTULOS</t>
  </si>
  <si>
    <t>TAXA MENSAL</t>
  </si>
  <si>
    <t>CUSTO POR BOLETO</t>
  </si>
  <si>
    <t>CUSTO MÉDIO</t>
  </si>
  <si>
    <t>CUSTO FINANCEIRO (6,48%)</t>
  </si>
  <si>
    <t>CUSTO MÉDIO DE BOLETO</t>
  </si>
  <si>
    <t>CUSTO DE PRODUTO COMPLETO</t>
  </si>
  <si>
    <t>CUSTO DE PRODUTO PRIVATE LABEL</t>
  </si>
  <si>
    <t>Custo do produto</t>
  </si>
  <si>
    <t xml:space="preserve">Frete da Private Label </t>
  </si>
  <si>
    <t>ROAS</t>
  </si>
  <si>
    <t>Camiseta 1</t>
  </si>
  <si>
    <t>Camiseta 2</t>
  </si>
  <si>
    <t>Camiseta 3</t>
  </si>
  <si>
    <t>VALOR DE VENDA</t>
  </si>
  <si>
    <t xml:space="preserve">CUSTO IDEAL </t>
  </si>
  <si>
    <t xml:space="preserve">MARKUP IDEAL </t>
  </si>
  <si>
    <t>PREÇO DE VENDA NO PDV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</si>
</sst>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"/>
    <numFmt numFmtId="165" formatCode="_-&quot;R$&quot;\ * #,##0.00_-;\-&quot;R$&quot;\ * #,##0.00_-;_-&quot;R$&quot;\ * &quot;-&quot;??_-;_-@"/>
    <numFmt numFmtId="166" formatCode="0.0"/>
  </numFmts>
  <fonts count="2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1"/>
      <color theme="1"/>
      <name val="Calibri"/>
    </font>
    <font>
      <b/>
      <sz val="11"/>
      <color theme="0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3"/>
      <color theme="1"/>
      <name val="Calibri"/>
      <family val="2"/>
      <scheme val="major"/>
    </font>
    <font>
      <b/>
      <sz val="11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b/>
      <sz val="16"/>
      <color theme="1"/>
      <name val="Calibri"/>
      <family val="2"/>
      <scheme val="major"/>
    </font>
    <font>
      <sz val="16"/>
      <name val="Calibri"/>
      <family val="2"/>
      <scheme val="major"/>
    </font>
    <font>
      <b/>
      <sz val="16"/>
      <color theme="1"/>
      <name val="Calibri"/>
      <family val="2"/>
    </font>
    <font>
      <sz val="16"/>
      <name val="Calibri"/>
      <family val="2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1">
    <xf numFmtId="0" fontId="0" fillId="0" borderId="0" xfId="0" applyFont="1" applyAlignment="1"/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0" fillId="0" borderId="5" xfId="0" applyFont="1" applyBorder="1" applyAlignment="1"/>
    <xf numFmtId="0" fontId="2" fillId="0" borderId="0" xfId="0" applyFont="1" applyAlignment="1"/>
    <xf numFmtId="44" fontId="0" fillId="0" borderId="5" xfId="0" applyNumberFormat="1" applyFont="1" applyBorder="1" applyAlignment="1"/>
    <xf numFmtId="0" fontId="11" fillId="0" borderId="5" xfId="0" applyFont="1" applyBorder="1" applyAlignment="1"/>
    <xf numFmtId="0" fontId="12" fillId="7" borderId="5" xfId="0" applyFont="1" applyFill="1" applyBorder="1" applyAlignment="1">
      <alignment horizontal="center"/>
    </xf>
    <xf numFmtId="0" fontId="13" fillId="6" borderId="5" xfId="0" applyFont="1" applyFill="1" applyBorder="1"/>
    <xf numFmtId="0" fontId="13" fillId="0" borderId="5" xfId="0" applyFont="1" applyBorder="1" applyAlignment="1">
      <alignment horizontal="center"/>
    </xf>
    <xf numFmtId="44" fontId="13" fillId="0" borderId="5" xfId="1" applyFont="1" applyBorder="1" applyAlignment="1"/>
    <xf numFmtId="0" fontId="13" fillId="6" borderId="13" xfId="0" applyFont="1" applyFill="1" applyBorder="1"/>
    <xf numFmtId="0" fontId="13" fillId="6" borderId="1" xfId="0" applyFont="1" applyFill="1" applyBorder="1"/>
    <xf numFmtId="0" fontId="13" fillId="6" borderId="14" xfId="0" applyFont="1" applyFill="1" applyBorder="1"/>
    <xf numFmtId="44" fontId="13" fillId="0" borderId="9" xfId="1" applyFont="1" applyBorder="1" applyAlignment="1"/>
    <xf numFmtId="44" fontId="7" fillId="0" borderId="4" xfId="1" applyFont="1" applyBorder="1" applyAlignment="1">
      <alignment horizontal="center"/>
    </xf>
    <xf numFmtId="10" fontId="7" fillId="0" borderId="4" xfId="1" applyNumberFormat="1" applyFont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164" fontId="5" fillId="4" borderId="15" xfId="0" applyNumberFormat="1" applyFont="1" applyFill="1" applyBorder="1" applyAlignment="1">
      <alignment horizontal="center"/>
    </xf>
    <xf numFmtId="164" fontId="5" fillId="5" borderId="15" xfId="0" applyNumberFormat="1" applyFont="1" applyFill="1" applyBorder="1" applyAlignment="1">
      <alignment horizontal="center"/>
    </xf>
    <xf numFmtId="0" fontId="8" fillId="0" borderId="0" xfId="0" applyFont="1" applyAlignment="1"/>
    <xf numFmtId="0" fontId="18" fillId="0" borderId="0" xfId="0" applyFont="1" applyAlignment="1"/>
    <xf numFmtId="164" fontId="9" fillId="0" borderId="16" xfId="0" applyNumberFormat="1" applyFont="1" applyBorder="1" applyAlignment="1">
      <alignment horizontal="left"/>
    </xf>
    <xf numFmtId="44" fontId="7" fillId="0" borderId="0" xfId="1" applyFont="1" applyBorder="1" applyAlignment="1">
      <alignment horizontal="center"/>
    </xf>
    <xf numFmtId="164" fontId="9" fillId="0" borderId="5" xfId="0" applyNumberFormat="1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44" fontId="13" fillId="0" borderId="0" xfId="0" applyNumberFormat="1" applyFont="1" applyBorder="1" applyAlignment="1"/>
    <xf numFmtId="0" fontId="0" fillId="0" borderId="0" xfId="0" applyFont="1" applyBorder="1" applyAlignment="1"/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19" fillId="0" borderId="0" xfId="0" applyFont="1" applyAlignment="1">
      <alignment vertical="center"/>
    </xf>
    <xf numFmtId="164" fontId="9" fillId="0" borderId="9" xfId="0" applyNumberFormat="1" applyFont="1" applyBorder="1" applyAlignment="1">
      <alignment horizontal="left"/>
    </xf>
    <xf numFmtId="164" fontId="7" fillId="0" borderId="6" xfId="0" applyNumberFormat="1" applyFont="1" applyBorder="1" applyAlignment="1">
      <alignment horizontal="center"/>
    </xf>
    <xf numFmtId="10" fontId="7" fillId="0" borderId="16" xfId="1" applyNumberFormat="1" applyFont="1" applyBorder="1" applyAlignment="1">
      <alignment horizontal="center"/>
    </xf>
    <xf numFmtId="44" fontId="7" fillId="0" borderId="14" xfId="1" applyFont="1" applyBorder="1" applyAlignment="1">
      <alignment horizontal="center"/>
    </xf>
    <xf numFmtId="44" fontId="0" fillId="0" borderId="5" xfId="1" applyFont="1" applyBorder="1" applyAlignment="1">
      <alignment vertical="center"/>
    </xf>
    <xf numFmtId="10" fontId="7" fillId="0" borderId="0" xfId="1" applyNumberFormat="1" applyFont="1" applyBorder="1" applyAlignment="1">
      <alignment horizontal="center"/>
    </xf>
    <xf numFmtId="164" fontId="20" fillId="4" borderId="4" xfId="0" applyNumberFormat="1" applyFont="1" applyFill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2" fontId="7" fillId="0" borderId="5" xfId="1" applyNumberFormat="1" applyFont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164" fontId="20" fillId="4" borderId="5" xfId="0" applyNumberFormat="1" applyFont="1" applyFill="1" applyBorder="1" applyAlignment="1">
      <alignment horizontal="center"/>
    </xf>
    <xf numFmtId="0" fontId="12" fillId="8" borderId="5" xfId="0" applyFont="1" applyFill="1" applyBorder="1" applyAlignment="1"/>
    <xf numFmtId="44" fontId="13" fillId="7" borderId="5" xfId="0" applyNumberFormat="1" applyFont="1" applyFill="1" applyBorder="1" applyAlignment="1"/>
    <xf numFmtId="0" fontId="10" fillId="8" borderId="15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4" fontId="4" fillId="8" borderId="4" xfId="0" applyNumberFormat="1" applyFont="1" applyFill="1" applyBorder="1" applyAlignment="1">
      <alignment horizontal="center"/>
    </xf>
    <xf numFmtId="0" fontId="10" fillId="8" borderId="17" xfId="0" applyFont="1" applyFill="1" applyBorder="1" applyAlignment="1">
      <alignment horizontal="center"/>
    </xf>
    <xf numFmtId="0" fontId="10" fillId="8" borderId="13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13" fillId="7" borderId="7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vertical="center"/>
    </xf>
    <xf numFmtId="0" fontId="15" fillId="0" borderId="5" xfId="0" applyFont="1" applyBorder="1"/>
    <xf numFmtId="0" fontId="11" fillId="0" borderId="5" xfId="0" applyFont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6" fillId="2" borderId="5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88"/>
  <sheetViews>
    <sheetView tabSelected="1" workbookViewId="0">
      <selection activeCell="H17" sqref="H17"/>
    </sheetView>
  </sheetViews>
  <sheetFormatPr defaultColWidth="14.42578125" defaultRowHeight="15" customHeight="1"/>
  <cols>
    <col min="1" max="1" width="27.5703125" customWidth="1"/>
    <col min="2" max="2" width="32.7109375" customWidth="1"/>
    <col min="3" max="3" width="23.140625" customWidth="1"/>
    <col min="4" max="5" width="21.42578125" customWidth="1"/>
    <col min="6" max="6" width="27.140625" customWidth="1"/>
    <col min="7" max="7" width="29.85546875" customWidth="1"/>
    <col min="8" max="8" width="20.28515625" customWidth="1"/>
    <col min="9" max="9" width="22.28515625" customWidth="1"/>
    <col min="10" max="10" width="15" customWidth="1"/>
    <col min="11" max="12" width="9.5703125" bestFit="1" customWidth="1"/>
    <col min="13" max="24" width="8.7109375" customWidth="1"/>
  </cols>
  <sheetData>
    <row r="1" spans="1:9" ht="21">
      <c r="A1" s="58" t="s">
        <v>65</v>
      </c>
      <c r="B1" s="59"/>
      <c r="C1" s="59"/>
      <c r="D1" s="59"/>
      <c r="F1" s="58" t="s">
        <v>66</v>
      </c>
      <c r="G1" s="59"/>
      <c r="H1" s="59"/>
      <c r="I1" s="59"/>
    </row>
    <row r="2" spans="1:9" ht="18" customHeight="1">
      <c r="A2" s="9" t="s">
        <v>38</v>
      </c>
      <c r="B2" s="9" t="s">
        <v>37</v>
      </c>
      <c r="C2" s="60" t="s">
        <v>39</v>
      </c>
      <c r="D2" s="60"/>
      <c r="F2" s="9" t="s">
        <v>38</v>
      </c>
      <c r="G2" s="9" t="s">
        <v>37</v>
      </c>
      <c r="H2" s="60" t="s">
        <v>39</v>
      </c>
      <c r="I2" s="60"/>
    </row>
    <row r="3" spans="1:9" ht="15" customHeight="1">
      <c r="A3" s="10" t="s">
        <v>18</v>
      </c>
      <c r="B3" s="10" t="s">
        <v>19</v>
      </c>
      <c r="C3" s="10" t="s">
        <v>20</v>
      </c>
      <c r="D3" s="10" t="s">
        <v>5</v>
      </c>
      <c r="F3" s="10" t="s">
        <v>18</v>
      </c>
      <c r="G3" s="10" t="s">
        <v>19</v>
      </c>
      <c r="H3" s="10" t="s">
        <v>20</v>
      </c>
      <c r="I3" s="10" t="s">
        <v>5</v>
      </c>
    </row>
    <row r="4" spans="1:9" ht="15" customHeight="1">
      <c r="A4" s="11" t="s">
        <v>21</v>
      </c>
      <c r="B4" s="12">
        <v>0.25</v>
      </c>
      <c r="C4" s="13">
        <v>48</v>
      </c>
      <c r="D4" s="13">
        <f>C4*B4</f>
        <v>12</v>
      </c>
      <c r="F4" s="11" t="s">
        <v>67</v>
      </c>
      <c r="G4" s="12">
        <v>1</v>
      </c>
      <c r="H4" s="13">
        <v>35</v>
      </c>
      <c r="I4" s="13">
        <f>H4*G4</f>
        <v>35</v>
      </c>
    </row>
    <row r="5" spans="1:9" ht="15" customHeight="1">
      <c r="A5" s="11" t="s">
        <v>22</v>
      </c>
      <c r="B5" s="12">
        <v>1.2500000000000001E-2</v>
      </c>
      <c r="C5" s="13">
        <v>60</v>
      </c>
      <c r="D5" s="13">
        <f>C5*B5</f>
        <v>0.75</v>
      </c>
      <c r="F5" s="11" t="s">
        <v>68</v>
      </c>
      <c r="G5" s="12">
        <v>100</v>
      </c>
      <c r="H5" s="13">
        <v>80</v>
      </c>
      <c r="I5" s="13">
        <f>H5/G5</f>
        <v>0.8</v>
      </c>
    </row>
    <row r="6" spans="1:9" ht="15" customHeight="1">
      <c r="A6" s="11" t="s">
        <v>23</v>
      </c>
      <c r="B6" s="12">
        <v>5.0000000000000001E-3</v>
      </c>
      <c r="C6" s="13">
        <v>200</v>
      </c>
      <c r="D6" s="13">
        <f>C6*B6</f>
        <v>1</v>
      </c>
      <c r="F6" s="15" t="s">
        <v>28</v>
      </c>
      <c r="G6" s="12">
        <v>100</v>
      </c>
      <c r="H6" s="13">
        <v>300</v>
      </c>
      <c r="I6" s="13">
        <f>H6/G6</f>
        <v>3</v>
      </c>
    </row>
    <row r="7" spans="1:9" ht="15" customHeight="1">
      <c r="A7" s="14" t="s">
        <v>24</v>
      </c>
      <c r="B7" s="12">
        <v>1</v>
      </c>
      <c r="C7" s="13">
        <v>0.7</v>
      </c>
      <c r="D7" s="13">
        <f t="shared" ref="D7:D19" si="0">C7*B7</f>
        <v>0.7</v>
      </c>
      <c r="F7" s="15" t="s">
        <v>32</v>
      </c>
      <c r="G7" s="12">
        <v>1</v>
      </c>
      <c r="H7" s="13">
        <v>0.2</v>
      </c>
      <c r="I7" s="13">
        <f>H7*G7</f>
        <v>0.2</v>
      </c>
    </row>
    <row r="8" spans="1:9" ht="15" customHeight="1">
      <c r="A8" s="15" t="s">
        <v>25</v>
      </c>
      <c r="B8" s="12">
        <v>2</v>
      </c>
      <c r="C8" s="13">
        <v>3</v>
      </c>
      <c r="D8" s="13">
        <f t="shared" si="0"/>
        <v>6</v>
      </c>
      <c r="F8" s="15" t="s">
        <v>34</v>
      </c>
      <c r="G8" s="12">
        <v>1</v>
      </c>
      <c r="H8" s="13">
        <v>0.15</v>
      </c>
      <c r="I8" s="13">
        <f>H8*G8</f>
        <v>0.15</v>
      </c>
    </row>
    <row r="9" spans="1:9" ht="15" customHeight="1">
      <c r="A9" s="15" t="s">
        <v>26</v>
      </c>
      <c r="B9" s="12">
        <v>1</v>
      </c>
      <c r="C9" s="13">
        <v>0.7</v>
      </c>
      <c r="D9" s="13">
        <f t="shared" si="0"/>
        <v>0.7</v>
      </c>
      <c r="F9" s="15" t="s">
        <v>35</v>
      </c>
      <c r="G9" s="12">
        <v>1</v>
      </c>
      <c r="H9" s="13">
        <v>0.15</v>
      </c>
      <c r="I9" s="13">
        <f>H9*G9</f>
        <v>0.15</v>
      </c>
    </row>
    <row r="10" spans="1:9" ht="15" customHeight="1">
      <c r="A10" s="15" t="s">
        <v>27</v>
      </c>
      <c r="B10" s="12">
        <v>1</v>
      </c>
      <c r="C10" s="13">
        <v>1</v>
      </c>
      <c r="D10" s="13">
        <f t="shared" si="0"/>
        <v>1</v>
      </c>
      <c r="F10" s="46" t="s">
        <v>5</v>
      </c>
      <c r="G10" s="56"/>
      <c r="H10" s="57"/>
      <c r="I10" s="47">
        <f>SUM(I4:I9)</f>
        <v>39.299999999999997</v>
      </c>
    </row>
    <row r="11" spans="1:9" ht="15" customHeight="1">
      <c r="A11" s="15" t="s">
        <v>28</v>
      </c>
      <c r="B11" s="12">
        <v>1</v>
      </c>
      <c r="C11" s="13">
        <v>3</v>
      </c>
      <c r="D11" s="13">
        <f t="shared" si="0"/>
        <v>3</v>
      </c>
    </row>
    <row r="12" spans="1:9" ht="15" customHeight="1">
      <c r="A12" s="15" t="s">
        <v>29</v>
      </c>
      <c r="B12" s="12">
        <v>1</v>
      </c>
      <c r="C12" s="13">
        <v>3</v>
      </c>
      <c r="D12" s="13">
        <f t="shared" si="0"/>
        <v>3</v>
      </c>
    </row>
    <row r="13" spans="1:9" ht="15" customHeight="1">
      <c r="A13" s="15" t="s">
        <v>30</v>
      </c>
      <c r="B13" s="12">
        <v>1</v>
      </c>
      <c r="C13" s="13">
        <v>1</v>
      </c>
      <c r="D13" s="13">
        <f t="shared" si="0"/>
        <v>1</v>
      </c>
    </row>
    <row r="14" spans="1:9" ht="15" customHeight="1">
      <c r="A14" s="15" t="s">
        <v>31</v>
      </c>
      <c r="B14" s="12">
        <v>1</v>
      </c>
      <c r="C14" s="13">
        <v>0.2</v>
      </c>
      <c r="D14" s="13">
        <f t="shared" si="0"/>
        <v>0.2</v>
      </c>
    </row>
    <row r="15" spans="1:9" ht="15" customHeight="1">
      <c r="A15" s="15" t="s">
        <v>32</v>
      </c>
      <c r="B15" s="12">
        <v>1</v>
      </c>
      <c r="C15" s="13">
        <v>0.2</v>
      </c>
      <c r="D15" s="13">
        <f t="shared" si="0"/>
        <v>0.2</v>
      </c>
    </row>
    <row r="16" spans="1:9" ht="15" customHeight="1">
      <c r="A16" s="15" t="s">
        <v>33</v>
      </c>
      <c r="B16" s="12">
        <v>1</v>
      </c>
      <c r="C16" s="13">
        <v>0.1</v>
      </c>
      <c r="D16" s="13">
        <f t="shared" si="0"/>
        <v>0.1</v>
      </c>
    </row>
    <row r="17" spans="1:4" ht="15" customHeight="1">
      <c r="A17" s="15" t="s">
        <v>34</v>
      </c>
      <c r="B17" s="12">
        <v>1</v>
      </c>
      <c r="C17" s="13">
        <v>0.15</v>
      </c>
      <c r="D17" s="13">
        <f t="shared" si="0"/>
        <v>0.15</v>
      </c>
    </row>
    <row r="18" spans="1:4" ht="15" customHeight="1">
      <c r="A18" s="15" t="s">
        <v>35</v>
      </c>
      <c r="B18" s="12">
        <v>1</v>
      </c>
      <c r="C18" s="13">
        <v>0.15</v>
      </c>
      <c r="D18" s="13">
        <f t="shared" si="0"/>
        <v>0.15</v>
      </c>
    </row>
    <row r="19" spans="1:4" ht="15" customHeight="1">
      <c r="A19" s="16" t="s">
        <v>36</v>
      </c>
      <c r="B19" s="12">
        <v>1</v>
      </c>
      <c r="C19" s="17">
        <v>1</v>
      </c>
      <c r="D19" s="13">
        <f t="shared" si="0"/>
        <v>1</v>
      </c>
    </row>
    <row r="20" spans="1:4" ht="15" customHeight="1">
      <c r="A20" s="46" t="s">
        <v>5</v>
      </c>
      <c r="B20" s="56"/>
      <c r="C20" s="57"/>
      <c r="D20" s="47">
        <f>SUM(D4:D19)</f>
        <v>30.949999999999996</v>
      </c>
    </row>
    <row r="21" spans="1:4" ht="15" customHeight="1">
      <c r="B21" s="28"/>
      <c r="C21" s="28"/>
      <c r="D21" s="29"/>
    </row>
    <row r="22" spans="1:4" ht="15.75" customHeight="1"/>
    <row r="23" spans="1:4" ht="15.75" customHeight="1"/>
    <row r="24" spans="1:4" ht="15.75" customHeight="1"/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6">
    <mergeCell ref="A1:D1"/>
    <mergeCell ref="C2:D2"/>
    <mergeCell ref="B20:C20"/>
    <mergeCell ref="F1:I1"/>
    <mergeCell ref="H2:I2"/>
    <mergeCell ref="G10:H10"/>
  </mergeCells>
  <pageMargins left="0.511811024" right="0.511811024" top="0.78740157499999996" bottom="0.78740157499999996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6F0E3-C81A-4C36-A088-8DCC91982578}">
  <dimension ref="A1:O27"/>
  <sheetViews>
    <sheetView zoomScale="115" zoomScaleNormal="115" workbookViewId="0">
      <selection activeCell="A20" activeCellId="1" sqref="A15:E15 A20:B20"/>
    </sheetView>
  </sheetViews>
  <sheetFormatPr defaultRowHeight="15"/>
  <cols>
    <col min="1" max="1" width="18.28515625" customWidth="1"/>
    <col min="2" max="2" width="19.7109375" bestFit="1" customWidth="1"/>
    <col min="3" max="3" width="18.5703125" bestFit="1" customWidth="1"/>
    <col min="4" max="4" width="22.85546875" bestFit="1" customWidth="1"/>
    <col min="5" max="6" width="19.7109375" bestFit="1" customWidth="1"/>
    <col min="7" max="7" width="22.42578125" bestFit="1" customWidth="1"/>
    <col min="8" max="8" width="28" customWidth="1"/>
    <col min="9" max="9" width="27.7109375" customWidth="1"/>
    <col min="10" max="10" width="33.28515625" bestFit="1" customWidth="1"/>
    <col min="11" max="11" width="21" bestFit="1" customWidth="1"/>
    <col min="12" max="12" width="13.85546875" bestFit="1" customWidth="1"/>
    <col min="13" max="13" width="13.7109375" bestFit="1" customWidth="1"/>
    <col min="14" max="14" width="15" bestFit="1" customWidth="1"/>
    <col min="15" max="15" width="20" bestFit="1" customWidth="1"/>
  </cols>
  <sheetData>
    <row r="1" spans="1:15" ht="21">
      <c r="A1" s="64" t="s">
        <v>11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>
      <c r="A2" s="48" t="s">
        <v>0</v>
      </c>
      <c r="B2" s="49" t="s">
        <v>1</v>
      </c>
      <c r="C2" s="49" t="s">
        <v>8</v>
      </c>
      <c r="D2" s="20" t="s">
        <v>9</v>
      </c>
      <c r="E2" s="48" t="s">
        <v>40</v>
      </c>
      <c r="F2" s="48" t="s">
        <v>41</v>
      </c>
      <c r="G2" s="48" t="s">
        <v>53</v>
      </c>
      <c r="H2" s="49" t="s">
        <v>10</v>
      </c>
      <c r="I2" s="48" t="s">
        <v>57</v>
      </c>
      <c r="J2" s="48" t="s">
        <v>51</v>
      </c>
      <c r="K2" s="21" t="s">
        <v>11</v>
      </c>
      <c r="L2" s="22" t="s">
        <v>5</v>
      </c>
      <c r="M2" s="49" t="s">
        <v>6</v>
      </c>
      <c r="N2" s="49" t="s">
        <v>7</v>
      </c>
      <c r="O2" s="48" t="s">
        <v>52</v>
      </c>
    </row>
    <row r="3" spans="1:15">
      <c r="A3" s="25" t="s">
        <v>70</v>
      </c>
      <c r="B3" s="2">
        <v>30.95</v>
      </c>
      <c r="C3" s="2">
        <v>10</v>
      </c>
      <c r="D3" s="2">
        <v>25</v>
      </c>
      <c r="E3" s="3">
        <f>K3*0.04</f>
        <v>4.3959999999999999</v>
      </c>
      <c r="F3" s="3">
        <f>D3*0.04</f>
        <v>1</v>
      </c>
      <c r="G3" s="2">
        <f>K3*0.2</f>
        <v>21.980000000000004</v>
      </c>
      <c r="H3" s="2">
        <v>1.5</v>
      </c>
      <c r="I3" s="2">
        <f>K3*0.05</f>
        <v>5.495000000000001</v>
      </c>
      <c r="J3" s="3">
        <f>K3*0.0955+0.99</f>
        <v>11.48545</v>
      </c>
      <c r="K3" s="2">
        <v>109.9</v>
      </c>
      <c r="L3" s="2">
        <f>B3+C3+E3+F3+G3+H3+I3+J3</f>
        <v>86.806450000000012</v>
      </c>
      <c r="M3" s="3">
        <f>K3-L3</f>
        <v>23.093549999999993</v>
      </c>
      <c r="N3" s="4">
        <f>(M3*100)/K3</f>
        <v>21.013239308462232</v>
      </c>
      <c r="O3" s="4">
        <f>K3/B3</f>
        <v>3.5508885298869148</v>
      </c>
    </row>
    <row r="4" spans="1:15">
      <c r="A4" s="35" t="s">
        <v>71</v>
      </c>
      <c r="B4" s="36">
        <v>35</v>
      </c>
      <c r="C4" s="2">
        <v>10</v>
      </c>
      <c r="D4" s="2">
        <v>25</v>
      </c>
      <c r="E4" s="3">
        <f t="shared" ref="E4:E5" si="0">K4*0.04</f>
        <v>4.7960000000000003</v>
      </c>
      <c r="F4" s="3">
        <f t="shared" ref="F4:F5" si="1">D4*0.04</f>
        <v>1</v>
      </c>
      <c r="G4" s="2">
        <f t="shared" ref="G4:G5" si="2">K4*0.2</f>
        <v>23.980000000000004</v>
      </c>
      <c r="H4" s="2">
        <v>1.5</v>
      </c>
      <c r="I4" s="2">
        <f t="shared" ref="I4:I5" si="3">K4*0.05</f>
        <v>5.995000000000001</v>
      </c>
      <c r="J4" s="3">
        <f t="shared" ref="J4:J5" si="4">K4*0.0955+0.99</f>
        <v>12.44045</v>
      </c>
      <c r="K4" s="2">
        <v>119.9</v>
      </c>
      <c r="L4" s="2">
        <f t="shared" ref="L4:L5" si="5">B4+C4+E4+F4+G4+H4+I4+J4</f>
        <v>94.711450000000013</v>
      </c>
      <c r="M4" s="3">
        <f t="shared" ref="M4:M5" si="6">K4-L4</f>
        <v>25.188549999999992</v>
      </c>
      <c r="N4" s="4">
        <f t="shared" ref="N4:N5" si="7">(M4*100)/K4</f>
        <v>21.007964970808999</v>
      </c>
      <c r="O4" s="4">
        <f t="shared" ref="O4:O5" si="8">K4/B4</f>
        <v>3.4257142857142857</v>
      </c>
    </row>
    <row r="5" spans="1:15">
      <c r="A5" s="35" t="s">
        <v>72</v>
      </c>
      <c r="B5" s="36">
        <v>39.299999999999997</v>
      </c>
      <c r="C5" s="2">
        <v>10</v>
      </c>
      <c r="D5" s="2">
        <v>25</v>
      </c>
      <c r="E5" s="3">
        <f t="shared" si="0"/>
        <v>5.1960000000000006</v>
      </c>
      <c r="F5" s="3">
        <f t="shared" si="1"/>
        <v>1</v>
      </c>
      <c r="G5" s="2">
        <f t="shared" si="2"/>
        <v>25.980000000000004</v>
      </c>
      <c r="H5" s="2">
        <v>1.5</v>
      </c>
      <c r="I5" s="2">
        <f t="shared" si="3"/>
        <v>6.495000000000001</v>
      </c>
      <c r="J5" s="3">
        <f t="shared" si="4"/>
        <v>13.39545</v>
      </c>
      <c r="K5" s="2">
        <v>129.9</v>
      </c>
      <c r="L5" s="2">
        <f t="shared" si="5"/>
        <v>102.86645</v>
      </c>
      <c r="M5" s="3">
        <f t="shared" si="6"/>
        <v>27.033550000000005</v>
      </c>
      <c r="N5" s="4">
        <f t="shared" si="7"/>
        <v>20.811046959199388</v>
      </c>
      <c r="O5" s="4">
        <f t="shared" si="8"/>
        <v>3.3053435114503822</v>
      </c>
    </row>
    <row r="6" spans="1: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9" spans="1:15" ht="21">
      <c r="A9" s="64" t="s">
        <v>49</v>
      </c>
      <c r="B9" s="64"/>
      <c r="C9" s="64"/>
      <c r="D9" s="64"/>
      <c r="E9" s="64"/>
      <c r="F9" s="64"/>
      <c r="G9" s="64"/>
      <c r="H9" s="64"/>
    </row>
    <row r="10" spans="1:15">
      <c r="A10" s="48" t="s">
        <v>42</v>
      </c>
      <c r="B10" s="48" t="s">
        <v>43</v>
      </c>
      <c r="C10" s="48" t="s">
        <v>44</v>
      </c>
      <c r="D10" s="48" t="s">
        <v>45</v>
      </c>
      <c r="E10" s="48" t="s">
        <v>46</v>
      </c>
      <c r="F10" s="48" t="s">
        <v>47</v>
      </c>
      <c r="G10" s="48" t="s">
        <v>48</v>
      </c>
      <c r="H10" s="48" t="s">
        <v>50</v>
      </c>
    </row>
    <row r="11" spans="1:15">
      <c r="A11" s="19">
        <v>3.1899999999999998E-2</v>
      </c>
      <c r="B11" s="19">
        <v>1.5900000000000001E-2</v>
      </c>
      <c r="C11" s="19">
        <f>A11+B11</f>
        <v>4.7799999999999995E-2</v>
      </c>
      <c r="D11" s="19">
        <f>A11+(B11*2)</f>
        <v>6.3700000000000007E-2</v>
      </c>
      <c r="E11" s="19">
        <f>A11+(B11*3)</f>
        <v>7.9600000000000004E-2</v>
      </c>
      <c r="F11" s="19">
        <f>A11+(B11*4)</f>
        <v>9.5500000000000002E-2</v>
      </c>
      <c r="G11" s="18">
        <v>3.49</v>
      </c>
      <c r="H11" s="18">
        <v>0.99</v>
      </c>
    </row>
    <row r="12" spans="1:15">
      <c r="A12" s="40"/>
      <c r="B12" s="40"/>
      <c r="C12" s="40"/>
      <c r="D12" s="40"/>
      <c r="E12" s="40"/>
      <c r="F12" s="40"/>
      <c r="G12" s="26"/>
      <c r="H12" s="26"/>
    </row>
    <row r="14" spans="1:15" s="34" customFormat="1" ht="21" customHeight="1">
      <c r="A14" s="65" t="s">
        <v>8</v>
      </c>
      <c r="B14" s="66"/>
      <c r="C14" s="66"/>
      <c r="D14" s="66"/>
      <c r="E14" s="66"/>
      <c r="F14" s="67"/>
    </row>
    <row r="15" spans="1:15">
      <c r="A15" s="50" t="s">
        <v>12</v>
      </c>
      <c r="B15" s="50" t="s">
        <v>13</v>
      </c>
      <c r="C15" s="50" t="s">
        <v>14</v>
      </c>
      <c r="D15" s="50" t="s">
        <v>15</v>
      </c>
      <c r="E15" s="50" t="s">
        <v>16</v>
      </c>
      <c r="F15" s="5" t="s">
        <v>8</v>
      </c>
    </row>
    <row r="16" spans="1:15">
      <c r="A16" s="1">
        <v>50</v>
      </c>
      <c r="B16" s="2">
        <v>1250</v>
      </c>
      <c r="C16" s="3">
        <f>B16/A16</f>
        <v>25</v>
      </c>
      <c r="D16" s="1">
        <v>20</v>
      </c>
      <c r="E16" s="3">
        <f>C16*D16</f>
        <v>500</v>
      </c>
      <c r="F16" s="3">
        <f>E16/A16</f>
        <v>10</v>
      </c>
    </row>
    <row r="17" spans="1:6">
      <c r="A17" s="31"/>
      <c r="B17" s="32"/>
      <c r="C17" s="33"/>
      <c r="D17" s="31"/>
      <c r="E17" s="33"/>
      <c r="F17" s="33"/>
    </row>
    <row r="18" spans="1:6">
      <c r="A18" s="31"/>
      <c r="B18" s="32"/>
      <c r="C18" s="33"/>
      <c r="D18" s="31"/>
      <c r="E18" s="33"/>
      <c r="F18" s="33"/>
    </row>
    <row r="19" spans="1:6">
      <c r="A19" s="61" t="s">
        <v>69</v>
      </c>
      <c r="B19" s="62"/>
      <c r="C19" s="63"/>
      <c r="D19" s="31"/>
      <c r="E19" s="33"/>
      <c r="F19" s="33"/>
    </row>
    <row r="20" spans="1:6">
      <c r="A20" s="51" t="s">
        <v>12</v>
      </c>
      <c r="B20" s="51" t="s">
        <v>17</v>
      </c>
      <c r="C20" s="41" t="s">
        <v>69</v>
      </c>
      <c r="D20" s="31"/>
      <c r="E20" s="33"/>
      <c r="F20" s="33"/>
    </row>
    <row r="21" spans="1:6">
      <c r="A21" s="2">
        <v>2000</v>
      </c>
      <c r="B21" s="2">
        <v>400</v>
      </c>
      <c r="C21" s="1">
        <f>A21/B21</f>
        <v>5</v>
      </c>
      <c r="D21" s="31"/>
      <c r="E21" s="33"/>
      <c r="F21" s="33"/>
    </row>
    <row r="22" spans="1:6">
      <c r="A22" s="31"/>
      <c r="B22" s="32"/>
      <c r="C22" s="33"/>
      <c r="D22" s="31"/>
      <c r="E22" s="33"/>
      <c r="F22" s="33"/>
    </row>
    <row r="23" spans="1:6">
      <c r="A23" s="31"/>
      <c r="B23" s="32"/>
      <c r="C23" s="33"/>
      <c r="D23" s="31"/>
      <c r="E23" s="33"/>
      <c r="F23" s="33"/>
    </row>
    <row r="24" spans="1:6">
      <c r="A24" s="23" t="s">
        <v>55</v>
      </c>
    </row>
    <row r="25" spans="1:6">
      <c r="A25" s="24" t="s">
        <v>54</v>
      </c>
    </row>
    <row r="27" spans="1:6">
      <c r="A27" s="7" t="s">
        <v>56</v>
      </c>
    </row>
  </sheetData>
  <mergeCells count="4">
    <mergeCell ref="A19:C19"/>
    <mergeCell ref="A9:H9"/>
    <mergeCell ref="A1:O1"/>
    <mergeCell ref="A14:F1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B56F8-860D-48F2-BAB9-BD7F5AFBDAFC}">
  <dimension ref="A1:N26"/>
  <sheetViews>
    <sheetView zoomScale="115" zoomScaleNormal="115" workbookViewId="0">
      <selection activeCell="L2" activeCellId="5" sqref="A17:H17 A19 A10:B10 D10 A2:I2 L2:N2"/>
    </sheetView>
  </sheetViews>
  <sheetFormatPr defaultRowHeight="15"/>
  <cols>
    <col min="1" max="1" width="19" customWidth="1"/>
    <col min="2" max="2" width="19.7109375" bestFit="1" customWidth="1"/>
    <col min="3" max="3" width="20.28515625" bestFit="1" customWidth="1"/>
    <col min="4" max="4" width="22.85546875" bestFit="1" customWidth="1"/>
    <col min="5" max="5" width="20" bestFit="1" customWidth="1"/>
    <col min="6" max="6" width="19.7109375" bestFit="1" customWidth="1"/>
    <col min="7" max="7" width="22.42578125" bestFit="1" customWidth="1"/>
    <col min="8" max="8" width="28" customWidth="1"/>
    <col min="9" max="9" width="27.7109375" customWidth="1"/>
    <col min="10" max="10" width="21.5703125" bestFit="1" customWidth="1"/>
    <col min="11" max="11" width="13.85546875" bestFit="1" customWidth="1"/>
    <col min="12" max="12" width="13.7109375" bestFit="1" customWidth="1"/>
    <col min="13" max="13" width="15" bestFit="1" customWidth="1"/>
    <col min="14" max="14" width="20" bestFit="1" customWidth="1"/>
  </cols>
  <sheetData>
    <row r="1" spans="1:14" ht="21">
      <c r="A1" s="64" t="s">
        <v>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>
      <c r="A2" s="48" t="s">
        <v>0</v>
      </c>
      <c r="B2" s="49" t="s">
        <v>1</v>
      </c>
      <c r="C2" s="48" t="s">
        <v>58</v>
      </c>
      <c r="D2" s="48" t="s">
        <v>40</v>
      </c>
      <c r="E2" s="48" t="s">
        <v>41</v>
      </c>
      <c r="F2" s="48" t="s">
        <v>2</v>
      </c>
      <c r="G2" s="48" t="s">
        <v>3</v>
      </c>
      <c r="H2" s="48" t="s">
        <v>63</v>
      </c>
      <c r="I2" s="48" t="s">
        <v>57</v>
      </c>
      <c r="J2" s="21" t="s">
        <v>11</v>
      </c>
      <c r="K2" s="22" t="s">
        <v>5</v>
      </c>
      <c r="L2" s="49" t="s">
        <v>6</v>
      </c>
      <c r="M2" s="49" t="s">
        <v>7</v>
      </c>
      <c r="N2" s="48" t="s">
        <v>52</v>
      </c>
    </row>
    <row r="3" spans="1:14">
      <c r="A3" s="25" t="s">
        <v>70</v>
      </c>
      <c r="B3" s="2">
        <v>30.95</v>
      </c>
      <c r="C3" s="2">
        <f>J3*0.03</f>
        <v>1.9349999999999998</v>
      </c>
      <c r="D3" s="2">
        <f>J3*0.04</f>
        <v>2.58</v>
      </c>
      <c r="E3" s="3">
        <f>J3*0.04</f>
        <v>2.58</v>
      </c>
      <c r="F3" s="3">
        <f>J3*0.08</f>
        <v>5.16</v>
      </c>
      <c r="G3" s="2">
        <f>J3*0.02</f>
        <v>1.29</v>
      </c>
      <c r="H3" s="2">
        <f>J3*0.0648</f>
        <v>4.1795999999999998</v>
      </c>
      <c r="I3" s="2">
        <f>J3*0.05</f>
        <v>3.2250000000000001</v>
      </c>
      <c r="J3" s="2">
        <v>64.5</v>
      </c>
      <c r="K3" s="2">
        <f>B3+C3+D3+E3+F3+G3+H3+I3</f>
        <v>51.8996</v>
      </c>
      <c r="L3" s="3">
        <f>J3-K3</f>
        <v>12.6004</v>
      </c>
      <c r="M3" s="4">
        <f>(L3*100)/J3</f>
        <v>19.535503875968992</v>
      </c>
      <c r="N3" s="4">
        <f>J3/B3</f>
        <v>2.0840064620355414</v>
      </c>
    </row>
    <row r="4" spans="1:14">
      <c r="A4" s="35" t="s">
        <v>71</v>
      </c>
      <c r="B4" s="36">
        <v>35</v>
      </c>
      <c r="C4" s="2">
        <f>J4*0.03</f>
        <v>2.2469999999999999</v>
      </c>
      <c r="D4" s="2">
        <f>J4*0.04</f>
        <v>2.9960000000000004</v>
      </c>
      <c r="E4" s="3">
        <f>J4*0.04</f>
        <v>2.9960000000000004</v>
      </c>
      <c r="F4" s="3">
        <f>J4*0.08</f>
        <v>5.9920000000000009</v>
      </c>
      <c r="G4" s="2">
        <f>J4*0.02</f>
        <v>1.4980000000000002</v>
      </c>
      <c r="H4" s="2">
        <f>J4*0.0648</f>
        <v>4.8535200000000005</v>
      </c>
      <c r="I4" s="2">
        <f>J4*0.05</f>
        <v>3.7450000000000006</v>
      </c>
      <c r="J4" s="2">
        <v>74.900000000000006</v>
      </c>
      <c r="K4" s="2">
        <f>B4+C4+D4+E4+F4+G4+H4+I4</f>
        <v>59.327520000000007</v>
      </c>
      <c r="L4" s="3">
        <f>J4-K4</f>
        <v>15.572479999999999</v>
      </c>
      <c r="M4" s="4">
        <f>(L4*100)/J4</f>
        <v>20.791028037383175</v>
      </c>
      <c r="N4" s="4">
        <f>J4/B4</f>
        <v>2.14</v>
      </c>
    </row>
    <row r="5" spans="1:14">
      <c r="A5" s="35" t="s">
        <v>72</v>
      </c>
      <c r="B5" s="36">
        <v>39.299999999999997</v>
      </c>
      <c r="C5" s="2">
        <f>J5*0.03</f>
        <v>2.4870000000000001</v>
      </c>
      <c r="D5" s="2">
        <f>J5*0.04</f>
        <v>3.3160000000000003</v>
      </c>
      <c r="E5" s="3">
        <f>J5*0.04</f>
        <v>3.3160000000000003</v>
      </c>
      <c r="F5" s="3">
        <f>J5*0.08</f>
        <v>6.6320000000000006</v>
      </c>
      <c r="G5" s="2">
        <f>J5*0.02</f>
        <v>1.6580000000000001</v>
      </c>
      <c r="H5" s="2">
        <f>J5*0.0648</f>
        <v>5.3719200000000003</v>
      </c>
      <c r="I5" s="2">
        <f>J5*0.05</f>
        <v>4.1450000000000005</v>
      </c>
      <c r="J5" s="2">
        <v>82.9</v>
      </c>
      <c r="K5" s="2">
        <f>B5+C5+D5+E5+F5+G5+H5+I5</f>
        <v>66.225920000000002</v>
      </c>
      <c r="L5" s="3">
        <f>J5-K5</f>
        <v>16.674080000000004</v>
      </c>
      <c r="M5" s="4">
        <f>(L5*100)/J5</f>
        <v>20.113486127864899</v>
      </c>
      <c r="N5" s="4">
        <f>J5/B5</f>
        <v>2.1094147582697205</v>
      </c>
    </row>
    <row r="6" spans="1:1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9" spans="1:14" ht="21">
      <c r="A9" s="68" t="s">
        <v>76</v>
      </c>
      <c r="B9" s="69"/>
      <c r="C9" s="69"/>
      <c r="D9" s="69"/>
      <c r="E9" s="69"/>
      <c r="F9" s="70"/>
    </row>
    <row r="10" spans="1:14">
      <c r="A10" s="54" t="s">
        <v>0</v>
      </c>
      <c r="B10" s="55" t="s">
        <v>1</v>
      </c>
      <c r="C10" s="45" t="s">
        <v>74</v>
      </c>
      <c r="D10" s="54" t="s">
        <v>52</v>
      </c>
      <c r="E10" s="45" t="s">
        <v>75</v>
      </c>
      <c r="F10" s="44" t="s">
        <v>73</v>
      </c>
    </row>
    <row r="11" spans="1:14">
      <c r="A11" s="27" t="s">
        <v>70</v>
      </c>
      <c r="B11" s="42">
        <v>64.5</v>
      </c>
      <c r="C11" s="42">
        <f>F11/E11</f>
        <v>54.95</v>
      </c>
      <c r="D11" s="43">
        <f>F11/B11</f>
        <v>1.7038759689922482</v>
      </c>
      <c r="E11" s="43">
        <v>2</v>
      </c>
      <c r="F11" s="42">
        <v>109.9</v>
      </c>
    </row>
    <row r="12" spans="1:14">
      <c r="A12" s="27" t="s">
        <v>71</v>
      </c>
      <c r="B12" s="42">
        <v>74.900000000000006</v>
      </c>
      <c r="C12" s="42">
        <f t="shared" ref="C12:C13" si="0">F12/E12</f>
        <v>59.95</v>
      </c>
      <c r="D12" s="43">
        <f>F12/B12</f>
        <v>1.6008010680907876</v>
      </c>
      <c r="E12" s="43">
        <v>2</v>
      </c>
      <c r="F12" s="42">
        <v>119.9</v>
      </c>
    </row>
    <row r="13" spans="1:14">
      <c r="A13" s="27" t="s">
        <v>72</v>
      </c>
      <c r="B13" s="42">
        <v>82.9</v>
      </c>
      <c r="C13" s="42">
        <f t="shared" si="0"/>
        <v>64.95</v>
      </c>
      <c r="D13" s="43">
        <f>F13/B13</f>
        <v>1.5669481302774426</v>
      </c>
      <c r="E13" s="43">
        <v>2</v>
      </c>
      <c r="F13" s="42">
        <v>129.9</v>
      </c>
    </row>
    <row r="16" spans="1:14" ht="21">
      <c r="A16" s="64" t="s">
        <v>59</v>
      </c>
      <c r="B16" s="64"/>
      <c r="C16" s="64"/>
      <c r="D16" s="64"/>
      <c r="E16" s="64"/>
      <c r="F16" s="64"/>
      <c r="G16" s="64"/>
      <c r="H16" s="64"/>
    </row>
    <row r="17" spans="1:8">
      <c r="A17" s="48" t="s">
        <v>60</v>
      </c>
      <c r="B17" s="48" t="s">
        <v>44</v>
      </c>
      <c r="C17" s="48" t="s">
        <v>45</v>
      </c>
      <c r="D17" s="48" t="s">
        <v>46</v>
      </c>
      <c r="E17" s="48" t="s">
        <v>47</v>
      </c>
      <c r="F17" s="48" t="s">
        <v>62</v>
      </c>
      <c r="G17" s="48" t="s">
        <v>61</v>
      </c>
      <c r="H17" s="52" t="s">
        <v>64</v>
      </c>
    </row>
    <row r="18" spans="1:8">
      <c r="A18" s="19">
        <v>2.5899999999999999E-2</v>
      </c>
      <c r="B18" s="37">
        <f>A18*1</f>
        <v>2.5899999999999999E-2</v>
      </c>
      <c r="C18" s="37">
        <f>A18*2</f>
        <v>5.1799999999999999E-2</v>
      </c>
      <c r="D18" s="37">
        <f>A18*3</f>
        <v>7.7699999999999991E-2</v>
      </c>
      <c r="E18" s="37">
        <f>A18*4</f>
        <v>0.1036</v>
      </c>
      <c r="F18" s="37">
        <f>(E18+D18+C18+B18)/4</f>
        <v>6.4749999999999988E-2</v>
      </c>
      <c r="G18" s="38">
        <v>3</v>
      </c>
      <c r="H18" s="8">
        <f>(E19+D19+C19+B19)/4</f>
        <v>7.5</v>
      </c>
    </row>
    <row r="19" spans="1:8">
      <c r="A19" s="53" t="s">
        <v>61</v>
      </c>
      <c r="B19" s="39">
        <v>3</v>
      </c>
      <c r="C19" s="39">
        <v>6</v>
      </c>
      <c r="D19" s="39">
        <v>9</v>
      </c>
      <c r="E19" s="39">
        <v>12</v>
      </c>
      <c r="F19" s="6"/>
      <c r="G19" s="6"/>
      <c r="H19" s="6"/>
    </row>
    <row r="23" spans="1:8">
      <c r="A23" s="23" t="s">
        <v>55</v>
      </c>
    </row>
    <row r="24" spans="1:8">
      <c r="A24" s="24" t="s">
        <v>54</v>
      </c>
    </row>
    <row r="26" spans="1:8">
      <c r="A26" s="7" t="s">
        <v>56</v>
      </c>
    </row>
  </sheetData>
  <mergeCells count="3">
    <mergeCell ref="A1:N1"/>
    <mergeCell ref="A16:H16"/>
    <mergeCell ref="A9:F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Custo de produto</vt:lpstr>
      <vt:lpstr>Preço de venda B2C</vt:lpstr>
      <vt:lpstr>Preço de venda B2B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Jesué Tomé</dc:creator>
  <cp:lastModifiedBy>Jesué Tomé</cp:lastModifiedBy>
  <dcterms:created xsi:type="dcterms:W3CDTF">2022-04-19T13:35:53Z</dcterms:created>
  <dcterms:modified xsi:type="dcterms:W3CDTF">2022-04-27T12:33:35Z</dcterms:modified>
</cp:coreProperties>
</file>